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30" windowWidth="12120" windowHeight="8700" tabRatio="740" activeTab="1"/>
  </bookViews>
  <sheets>
    <sheet name="فهرست  " sheetId="37" r:id="rId1"/>
    <sheet name="جدول 1 " sheetId="27" r:id="rId2"/>
    <sheet name="جدول  2 " sheetId="28" r:id="rId3"/>
    <sheet name="جدول 3" sheetId="8" r:id="rId4"/>
    <sheet name="4" sheetId="30" r:id="rId5"/>
    <sheet name="5" sheetId="21" r:id="rId6"/>
    <sheet name="6" sheetId="22" r:id="rId7"/>
    <sheet name="7" sheetId="23" r:id="rId8"/>
    <sheet name="8" sheetId="24" r:id="rId9"/>
    <sheet name="9" sheetId="31" r:id="rId10"/>
    <sheet name="10" sheetId="4" r:id="rId11"/>
    <sheet name="11" sheetId="9" r:id="rId12"/>
    <sheet name="12" sheetId="10" r:id="rId13"/>
    <sheet name="13" sheetId="5" r:id="rId14"/>
    <sheet name="14" sheetId="11" r:id="rId15"/>
    <sheet name="15" sheetId="18" r:id="rId16"/>
    <sheet name="16" sheetId="19" r:id="rId17"/>
  </sheets>
  <definedNames>
    <definedName name="_xlnm.Print_Area" localSheetId="10">'10'!$A$1:$G$23</definedName>
    <definedName name="_xlnm.Print_Area" localSheetId="11">'11'!$A$1:$G$23</definedName>
    <definedName name="_xlnm.Print_Area" localSheetId="12">'12'!$A$1:$G$21</definedName>
    <definedName name="_xlnm.Print_Area" localSheetId="13">'13'!$A$1:$G$21</definedName>
    <definedName name="_xlnm.Print_Area" localSheetId="14">'14'!$A$1:$G$21</definedName>
    <definedName name="_xlnm.Print_Area" localSheetId="15">'15'!$A$1:$G$20</definedName>
    <definedName name="_xlnm.Print_Area" localSheetId="16">'16'!$A$1:$G$20</definedName>
    <definedName name="_xlnm.Print_Area" localSheetId="4">'4'!$A$1:$J$27</definedName>
    <definedName name="_xlnm.Print_Area" localSheetId="5">'5'!$A$1:$G$25</definedName>
    <definedName name="_xlnm.Print_Area" localSheetId="6">'6'!$A$1:$I$27</definedName>
    <definedName name="_xlnm.Print_Area" localSheetId="7">'7'!$A$1:$I$25</definedName>
    <definedName name="_xlnm.Print_Area" localSheetId="8">'8'!$A$1:$I$24</definedName>
    <definedName name="_xlnm.Print_Area" localSheetId="9">'9'!$A$1:$J$25</definedName>
    <definedName name="_xlnm.Print_Area" localSheetId="2">'جدول  2 '!$A$1:$E$16</definedName>
    <definedName name="_xlnm.Print_Area" localSheetId="1">'جدول 1 '!$A$1:$E$11</definedName>
    <definedName name="_xlnm.Print_Area" localSheetId="3">'جدول 3'!$A$1:$D$31</definedName>
    <definedName name="_xlnm.Print_Area" localSheetId="0">'فهرست  '!$A$1:$B$27</definedName>
    <definedName name="_xlnm.Print_Titles" localSheetId="0">'فهرست  '!$1:$2</definedName>
  </definedNames>
  <calcPr calcId="124519"/>
</workbook>
</file>

<file path=xl/calcChain.xml><?xml version="1.0" encoding="utf-8"?>
<calcChain xmlns="http://schemas.openxmlformats.org/spreadsheetml/2006/main">
  <c r="E15" i="5"/>
  <c r="E16" i="9"/>
  <c r="E5" i="11"/>
  <c r="D20"/>
  <c r="G20" i="23"/>
  <c r="C20" i="10"/>
  <c r="C17"/>
  <c r="D17"/>
  <c r="C24" i="21"/>
  <c r="F22" i="31"/>
  <c r="H22"/>
  <c r="C13" i="28" l="1"/>
  <c r="D5" i="27" l="1"/>
  <c r="D6"/>
  <c r="D8"/>
  <c r="D10"/>
  <c r="D11"/>
  <c r="D24" i="30"/>
  <c r="H7"/>
  <c r="H6" i="31"/>
  <c r="F7" i="30"/>
  <c r="D7"/>
  <c r="C7"/>
  <c r="E7"/>
  <c r="C20"/>
  <c r="D22" i="31"/>
  <c r="E18" i="22" l="1"/>
  <c r="E18" i="11"/>
  <c r="C17" i="18"/>
  <c r="D17" i="5"/>
  <c r="E19" i="22" l="1"/>
  <c r="E20"/>
  <c r="E21"/>
  <c r="E22"/>
  <c r="C21" i="30"/>
  <c r="C19"/>
  <c r="D4" i="27"/>
  <c r="C9" i="28"/>
  <c r="F16" i="31"/>
  <c r="C16" i="28" l="1"/>
  <c r="B16"/>
  <c r="H24" i="30"/>
  <c r="C9" i="27" l="1"/>
  <c r="D9" s="1"/>
  <c r="C7"/>
  <c r="D7" s="1"/>
  <c r="G6" i="31" l="1"/>
  <c r="E24" i="30"/>
  <c r="C8" i="8" l="1"/>
  <c r="G7" i="30" l="1"/>
  <c r="D6" i="18" l="1"/>
  <c r="C6"/>
  <c r="D6" i="11"/>
  <c r="C6"/>
  <c r="D6" i="5"/>
  <c r="C6"/>
  <c r="D6" i="10"/>
  <c r="C6"/>
  <c r="D6" i="9"/>
  <c r="C6"/>
  <c r="G7" i="24"/>
  <c r="F7"/>
  <c r="D7"/>
  <c r="C7"/>
  <c r="F7" i="23"/>
  <c r="D7"/>
  <c r="C7"/>
  <c r="F7" i="22"/>
  <c r="D7"/>
  <c r="C7"/>
  <c r="D7" i="21"/>
  <c r="C7"/>
  <c r="D6" i="19"/>
  <c r="C6"/>
  <c r="C5" i="18"/>
  <c r="D5" i="10"/>
  <c r="C5" i="4"/>
  <c r="C6" i="24"/>
  <c r="C5"/>
  <c r="C6" i="22"/>
  <c r="C5"/>
  <c r="D6" i="21"/>
  <c r="D5"/>
  <c r="C6" i="30"/>
  <c r="C5"/>
  <c r="C13" i="23" l="1"/>
  <c r="F14" i="22"/>
  <c r="D14"/>
  <c r="C14"/>
  <c r="F13"/>
  <c r="C13"/>
  <c r="C13" i="21"/>
  <c r="C13" i="30"/>
  <c r="C24" s="1"/>
  <c r="C14"/>
  <c r="D14" i="9" l="1"/>
  <c r="C14"/>
  <c r="D14" i="10"/>
  <c r="C14"/>
  <c r="D14" i="5"/>
  <c r="C14"/>
  <c r="D14" i="11"/>
  <c r="C14"/>
  <c r="D14" i="18"/>
  <c r="C14"/>
  <c r="D14" i="19"/>
  <c r="C14"/>
  <c r="D14" i="4"/>
  <c r="C14"/>
  <c r="D6"/>
  <c r="C6"/>
  <c r="E18" i="31"/>
  <c r="G18"/>
  <c r="D17" i="19"/>
  <c r="C17"/>
  <c r="D17" i="18"/>
  <c r="D17" i="11"/>
  <c r="C17"/>
  <c r="C17" i="5"/>
  <c r="D17" i="9"/>
  <c r="C17"/>
  <c r="D17" i="4"/>
  <c r="C17"/>
  <c r="C6" i="31"/>
  <c r="E15" i="19"/>
  <c r="E15" i="18"/>
  <c r="E15" i="11"/>
  <c r="E15" i="10"/>
  <c r="E15" i="9"/>
  <c r="E15" i="4"/>
  <c r="E15" i="23"/>
  <c r="E15" i="21"/>
  <c r="E15" i="24"/>
  <c r="E15" i="22"/>
  <c r="B8" i="8" l="1"/>
  <c r="H21" i="31" l="1"/>
  <c r="G21"/>
  <c r="E21"/>
  <c r="D21"/>
  <c r="C21"/>
  <c r="H16"/>
  <c r="G16"/>
  <c r="E16"/>
  <c r="D16"/>
  <c r="C16"/>
  <c r="H12"/>
  <c r="G12"/>
  <c r="E12"/>
  <c r="D12"/>
  <c r="C12"/>
  <c r="E6"/>
  <c r="C22"/>
  <c r="E22" l="1"/>
  <c r="G22"/>
  <c r="G24" l="1"/>
  <c r="G24" i="30"/>
  <c r="E8" i="23"/>
  <c r="G8" s="1"/>
  <c r="E10" i="24"/>
  <c r="E10" i="21"/>
  <c r="F21" i="31" l="1"/>
  <c r="F12"/>
  <c r="G26" i="30"/>
  <c r="E5" i="21"/>
  <c r="E21" i="23" l="1"/>
  <c r="E11" i="21"/>
  <c r="E12"/>
  <c r="E13"/>
  <c r="E14"/>
  <c r="E16"/>
  <c r="E17"/>
  <c r="B9" i="28"/>
  <c r="C26" i="30" l="1"/>
  <c r="D24" i="21" l="1"/>
  <c r="F22" i="24"/>
  <c r="E22"/>
  <c r="E5"/>
  <c r="G5" s="1"/>
  <c r="E6"/>
  <c r="G6" s="1"/>
  <c r="E5" i="23"/>
  <c r="G5" s="1"/>
  <c r="E6" i="22"/>
  <c r="G6" s="1"/>
  <c r="E5"/>
  <c r="G5" s="1"/>
  <c r="C20" i="19"/>
  <c r="E16"/>
  <c r="E14" s="1"/>
  <c r="C20" i="9"/>
  <c r="E26" i="30" l="1"/>
  <c r="F24" l="1"/>
  <c r="E19" i="10"/>
  <c r="E18"/>
  <c r="E16"/>
  <c r="E7"/>
  <c r="E24" i="31" l="1"/>
  <c r="C24" l="1"/>
  <c r="E9" i="21" l="1"/>
  <c r="E8"/>
  <c r="E18"/>
  <c r="E13" i="24"/>
  <c r="G13" s="1"/>
  <c r="E14"/>
  <c r="G14" s="1"/>
  <c r="E13" i="23"/>
  <c r="G13" s="1"/>
  <c r="E14"/>
  <c r="G14" s="1"/>
  <c r="E7" i="21" l="1"/>
  <c r="G18" i="22"/>
  <c r="E17"/>
  <c r="G17" s="1"/>
  <c r="E7" i="24"/>
  <c r="E14" i="22"/>
  <c r="G14" s="1"/>
  <c r="E13"/>
  <c r="G13" s="1"/>
  <c r="E12" i="19"/>
  <c r="E5"/>
  <c r="E19" i="18"/>
  <c r="E17"/>
  <c r="E16"/>
  <c r="E14"/>
  <c r="E13"/>
  <c r="E12"/>
  <c r="E11"/>
  <c r="E10"/>
  <c r="E9"/>
  <c r="E8"/>
  <c r="E6" s="1"/>
  <c r="E5"/>
  <c r="E17" i="11"/>
  <c r="E14"/>
  <c r="E13"/>
  <c r="E12"/>
  <c r="E11"/>
  <c r="E10"/>
  <c r="E9"/>
  <c r="E8"/>
  <c r="E7"/>
  <c r="E18" i="5"/>
  <c r="E17" s="1"/>
  <c r="E14"/>
  <c r="E13"/>
  <c r="E12"/>
  <c r="E11"/>
  <c r="E10"/>
  <c r="E9"/>
  <c r="E8"/>
  <c r="E7"/>
  <c r="E5"/>
  <c r="D20" i="10"/>
  <c r="E17"/>
  <c r="E14"/>
  <c r="E13"/>
  <c r="E12"/>
  <c r="E11"/>
  <c r="E10"/>
  <c r="E9"/>
  <c r="E8"/>
  <c r="E6" s="1"/>
  <c r="E5"/>
  <c r="D20" i="9"/>
  <c r="D22" s="1"/>
  <c r="C22"/>
  <c r="D20" i="4"/>
  <c r="D22" s="1"/>
  <c r="C20"/>
  <c r="C22" s="1"/>
  <c r="E19" i="9"/>
  <c r="E18"/>
  <c r="E17"/>
  <c r="E14"/>
  <c r="E13"/>
  <c r="E12"/>
  <c r="E11"/>
  <c r="E10"/>
  <c r="E9"/>
  <c r="E8"/>
  <c r="E7"/>
  <c r="E5"/>
  <c r="E19" i="4"/>
  <c r="E18"/>
  <c r="E17"/>
  <c r="E16"/>
  <c r="E14" s="1"/>
  <c r="E13"/>
  <c r="E12"/>
  <c r="E11"/>
  <c r="E10"/>
  <c r="E9"/>
  <c r="E8"/>
  <c r="E7"/>
  <c r="E5"/>
  <c r="E6" i="11" l="1"/>
  <c r="E6" i="5"/>
  <c r="E20" i="10"/>
  <c r="E6" i="9"/>
  <c r="E20"/>
  <c r="E22" s="1"/>
  <c r="E20" i="4"/>
  <c r="E22" s="1"/>
  <c r="E6"/>
  <c r="D16" i="28"/>
  <c r="D15"/>
  <c r="D14"/>
  <c r="D12"/>
  <c r="D11"/>
  <c r="D10"/>
  <c r="D9"/>
  <c r="D8"/>
  <c r="D7"/>
  <c r="D6"/>
  <c r="D5"/>
  <c r="D4"/>
  <c r="D24" i="23"/>
  <c r="C24"/>
  <c r="E7"/>
  <c r="G7" s="1"/>
  <c r="C24" i="22"/>
  <c r="C26" s="1"/>
  <c r="D24"/>
  <c r="D26" s="1"/>
  <c r="E7"/>
  <c r="G7" s="1"/>
  <c r="E8"/>
  <c r="G8" s="1"/>
  <c r="F24"/>
  <c r="F26" s="1"/>
  <c r="E20" i="11"/>
  <c r="C20"/>
  <c r="E20" i="5"/>
  <c r="D20"/>
  <c r="C20"/>
  <c r="E24" i="22" l="1"/>
  <c r="E26" s="1"/>
  <c r="G21" l="1"/>
  <c r="G20"/>
  <c r="F24" i="23"/>
  <c r="G21"/>
  <c r="E20"/>
  <c r="E19"/>
  <c r="G19" s="1"/>
  <c r="E18"/>
  <c r="E21" i="21"/>
  <c r="E20"/>
  <c r="E19"/>
  <c r="G18" i="23" l="1"/>
  <c r="G24" s="1"/>
  <c r="F24" i="24"/>
  <c r="D24"/>
  <c r="C24"/>
  <c r="D20" i="19"/>
  <c r="E20" i="18"/>
  <c r="D20"/>
  <c r="C20"/>
  <c r="E16" i="22"/>
  <c r="G16" s="1"/>
  <c r="E16" i="24"/>
  <c r="G16" s="1"/>
  <c r="E16" i="23"/>
  <c r="G16" s="1"/>
  <c r="G19" i="22" l="1"/>
  <c r="G15" l="1"/>
  <c r="E12"/>
  <c r="G12" s="1"/>
  <c r="E11"/>
  <c r="G11" s="1"/>
  <c r="E17" i="24" l="1"/>
  <c r="G17" s="1"/>
  <c r="G15"/>
  <c r="E12"/>
  <c r="G12" s="1"/>
  <c r="E12" i="23"/>
  <c r="G12" s="1"/>
  <c r="E11"/>
  <c r="G11" s="1"/>
  <c r="E21" i="24" l="1"/>
  <c r="G21" s="1"/>
  <c r="E20"/>
  <c r="G20" s="1"/>
  <c r="E19"/>
  <c r="G19" s="1"/>
  <c r="E22" i="21"/>
  <c r="E11" i="24"/>
  <c r="G11" s="1"/>
  <c r="E10" i="19"/>
  <c r="E19"/>
  <c r="E17" s="1"/>
  <c r="E9" i="24"/>
  <c r="G9" s="1"/>
  <c r="E9" i="23"/>
  <c r="G9" s="1"/>
  <c r="E9" i="22"/>
  <c r="G9" s="1"/>
  <c r="E8" i="19"/>
  <c r="E6" s="1"/>
  <c r="E6" i="21"/>
  <c r="E11" i="19"/>
  <c r="E13"/>
  <c r="G10" i="24"/>
  <c r="E10" i="23"/>
  <c r="G10" s="1"/>
  <c r="E10" i="22"/>
  <c r="G10" s="1"/>
  <c r="E9" i="19"/>
  <c r="G15" i="23"/>
  <c r="E24" i="24" l="1"/>
  <c r="G24"/>
  <c r="E24" i="23"/>
  <c r="G24" i="22"/>
  <c r="G26" s="1"/>
  <c r="E24" i="21"/>
  <c r="E20" i="19"/>
</calcChain>
</file>

<file path=xl/sharedStrings.xml><?xml version="1.0" encoding="utf-8"?>
<sst xmlns="http://schemas.openxmlformats.org/spreadsheetml/2006/main" count="1173" uniqueCount="296">
  <si>
    <t>Electricity and Water</t>
  </si>
  <si>
    <t>5</t>
  </si>
  <si>
    <t>البناء والتشييد</t>
  </si>
  <si>
    <t>Building and construction</t>
  </si>
  <si>
    <t>6</t>
  </si>
  <si>
    <t xml:space="preserve">Transport ,Communications and storage        </t>
  </si>
  <si>
    <t>7</t>
  </si>
  <si>
    <t>تجارة الجملة والمفرد والفنادق وما شابه</t>
  </si>
  <si>
    <t>Wholesale, retail trade, hotels &amp; others</t>
  </si>
  <si>
    <t>8</t>
  </si>
  <si>
    <t>المال والتأمين وخدمات العقارات</t>
  </si>
  <si>
    <t>Finance, Insurance, Real estate and Business services</t>
  </si>
  <si>
    <t>8-1</t>
  </si>
  <si>
    <t>البنوك والتأمين</t>
  </si>
  <si>
    <t>Banks and insurance</t>
  </si>
  <si>
    <t>8-2</t>
  </si>
  <si>
    <t xml:space="preserve">ملكية دور السكن </t>
  </si>
  <si>
    <t>Owenrship of dwellings</t>
  </si>
  <si>
    <t>9</t>
  </si>
  <si>
    <t>خدمات التنمية الاجتماعية والشخصية</t>
  </si>
  <si>
    <t>Social and personal services</t>
  </si>
  <si>
    <t>9-1</t>
  </si>
  <si>
    <t>9-2</t>
  </si>
  <si>
    <t>الخدمات الشخصية</t>
  </si>
  <si>
    <t>Personal services</t>
  </si>
  <si>
    <t>المجموع حسب الأنشطة</t>
  </si>
  <si>
    <t>Total by activities</t>
  </si>
  <si>
    <t>ناقصا: رسم الخدمة المحتسب</t>
  </si>
  <si>
    <t xml:space="preserve">الناتج المحلي الإجمالي   </t>
  </si>
  <si>
    <t>GDP</t>
  </si>
  <si>
    <t>المؤشرات</t>
  </si>
  <si>
    <t>Indicators</t>
  </si>
  <si>
    <t>تعويضات المشتغلين</t>
  </si>
  <si>
    <t>Compensation of employees</t>
  </si>
  <si>
    <t xml:space="preserve">فائض العمليات </t>
  </si>
  <si>
    <t>Operating surplus</t>
  </si>
  <si>
    <t>تخصيصات استهلاك راس المال الثابت</t>
  </si>
  <si>
    <t xml:space="preserve">Consumption of fixed capital </t>
  </si>
  <si>
    <t>الضرائب غير المباشرة</t>
  </si>
  <si>
    <t>Indirect taxes</t>
  </si>
  <si>
    <t xml:space="preserve">ناقصا:الأعانات </t>
  </si>
  <si>
    <t>(-)Subsidies</t>
  </si>
  <si>
    <t xml:space="preserve">الناتج المحلي الأجمالي بسعر السوق </t>
  </si>
  <si>
    <t xml:space="preserve">Gross Domstic Product at market prices </t>
  </si>
  <si>
    <t>رمز التصنيف الدولي</t>
  </si>
  <si>
    <t>الأنشطة الاقتصادية</t>
  </si>
  <si>
    <t>Economic Activities</t>
  </si>
  <si>
    <t>ISIC code</t>
  </si>
  <si>
    <t>الزراعة والغابات والصيد</t>
  </si>
  <si>
    <t xml:space="preserve">Agriculture, Forestry, Hunting &amp; Fishing  </t>
  </si>
  <si>
    <t>التعدين والمقالع</t>
  </si>
  <si>
    <t>Mining and Quarrying</t>
  </si>
  <si>
    <t>2-1</t>
  </si>
  <si>
    <t>النفط الخام</t>
  </si>
  <si>
    <t>Crude oil</t>
  </si>
  <si>
    <t>2-2</t>
  </si>
  <si>
    <t>الانواع الأخرى من التعدين</t>
  </si>
  <si>
    <t xml:space="preserve"> Other types of mining</t>
  </si>
  <si>
    <t>3</t>
  </si>
  <si>
    <t>الصناعة التحويلية</t>
  </si>
  <si>
    <t>Manufacturing Industry</t>
  </si>
  <si>
    <t>4</t>
  </si>
  <si>
    <t>الكهرباء والماء</t>
  </si>
  <si>
    <t>Value of output</t>
  </si>
  <si>
    <t>Value of input</t>
  </si>
  <si>
    <t>Gross value added</t>
  </si>
  <si>
    <t>قيمة الإنتاج</t>
  </si>
  <si>
    <t>قيمة المستلزمات</t>
  </si>
  <si>
    <t xml:space="preserve">القيمة المضافة الاجمالية </t>
  </si>
  <si>
    <t>فائض العمليات</t>
  </si>
  <si>
    <t xml:space="preserve"> Crude oil</t>
  </si>
  <si>
    <t xml:space="preserve"> Personal services</t>
  </si>
  <si>
    <t>رسم الخدمة المحتسب</t>
  </si>
  <si>
    <t>Imputed bank service charge</t>
  </si>
  <si>
    <t xml:space="preserve">المجموع  </t>
  </si>
  <si>
    <t xml:space="preserve">Total  </t>
  </si>
  <si>
    <t>الانشطة السلعية</t>
  </si>
  <si>
    <t>الانشطة التوزيعية</t>
  </si>
  <si>
    <t>الانشطة الخدمية</t>
  </si>
  <si>
    <t>المجموع</t>
  </si>
  <si>
    <t>Commodity activities</t>
  </si>
  <si>
    <t>Distribution activities</t>
  </si>
  <si>
    <t>Services activities</t>
  </si>
  <si>
    <t>Total</t>
  </si>
  <si>
    <t>بالاسعار الجارية</t>
  </si>
  <si>
    <t>Public</t>
  </si>
  <si>
    <t>العام</t>
  </si>
  <si>
    <t>الخاص</t>
  </si>
  <si>
    <t>شكل رقم (3): مساهمة القطاعات (العام، التعاوني ، الخاص) في الناتج المحلي الاجمالي بالاسعار الجارية لسنة 2005</t>
  </si>
  <si>
    <t>Figure (3): Gross Domestic Product By the Sectors ( Public, Co-operation, Privite) at current Prices for the year 2005</t>
  </si>
  <si>
    <t>شكل رقم )4( : تعويضات المشتغلين وفائض العمليات بضمنه تخصيصات استهلاك رأس المال الثابت بالاسعار الجارية للقطاع العام لسنة 2005</t>
  </si>
  <si>
    <t>Figure (2): Compensation of Employees and Operating Surplus Including Consumption of fixed Capital by Public Sector  for the year 2005</t>
  </si>
  <si>
    <t>General Government</t>
  </si>
  <si>
    <t>الحكومة العامة</t>
  </si>
  <si>
    <t>الاهمية النسبية (%)</t>
  </si>
  <si>
    <t>RELATIVE SHARE (%)</t>
  </si>
  <si>
    <t>ناقصاً: رسم الخدمة المحتسب</t>
  </si>
  <si>
    <t>Relative Share (%)</t>
  </si>
  <si>
    <t>At Current Prices</t>
  </si>
  <si>
    <t>ـــ</t>
  </si>
  <si>
    <t>مجموع الانشطة السلعية</t>
  </si>
  <si>
    <t>مجموع الانشطة التوزيعية</t>
  </si>
  <si>
    <t>مجموع الانشطة الخدمية</t>
  </si>
  <si>
    <t xml:space="preserve"> ECONOMIC ACTIVITIES</t>
  </si>
  <si>
    <t>ISIC Code</t>
  </si>
  <si>
    <t>ا</t>
  </si>
  <si>
    <t xml:space="preserve">Agriculture,Hunting&amp;Forestry </t>
  </si>
  <si>
    <t>A</t>
  </si>
  <si>
    <t>ب</t>
  </si>
  <si>
    <t xml:space="preserve">صيد الأسماك </t>
  </si>
  <si>
    <t>Fishing</t>
  </si>
  <si>
    <t>B</t>
  </si>
  <si>
    <t>ج</t>
  </si>
  <si>
    <t>C</t>
  </si>
  <si>
    <t xml:space="preserve">النفط الخام </t>
  </si>
  <si>
    <t>Crude Oil</t>
  </si>
  <si>
    <t>أنواع اخرى من التعدين</t>
  </si>
  <si>
    <t>Other types of mining</t>
  </si>
  <si>
    <t>د</t>
  </si>
  <si>
    <t>D</t>
  </si>
  <si>
    <t>هـ</t>
  </si>
  <si>
    <t>تجهيز الكهرباء وتجهيز المياه</t>
  </si>
  <si>
    <t>Electricity and Water supply</t>
  </si>
  <si>
    <t>E</t>
  </si>
  <si>
    <t>و</t>
  </si>
  <si>
    <t>Building and Construction</t>
  </si>
  <si>
    <t>F</t>
  </si>
  <si>
    <t>ز</t>
  </si>
  <si>
    <t>Wholesale &amp; Retail Trade, repair of motor vehicles,motorcycles and personal and household goods</t>
  </si>
  <si>
    <t>G</t>
  </si>
  <si>
    <t xml:space="preserve">ح </t>
  </si>
  <si>
    <t xml:space="preserve">الفنادق والمطاعم </t>
  </si>
  <si>
    <t xml:space="preserve">Hotels and Restaurants </t>
  </si>
  <si>
    <t>H</t>
  </si>
  <si>
    <t>ط</t>
  </si>
  <si>
    <t xml:space="preserve">النقل والتخزين والأتصالات </t>
  </si>
  <si>
    <t xml:space="preserve">Transport,Storage and Communications </t>
  </si>
  <si>
    <t>I</t>
  </si>
  <si>
    <t>ي</t>
  </si>
  <si>
    <t>Financial intermediation</t>
  </si>
  <si>
    <t>J</t>
  </si>
  <si>
    <t>ك</t>
  </si>
  <si>
    <t>Real estate,renting and business activities</t>
  </si>
  <si>
    <t>K</t>
  </si>
  <si>
    <t>ل</t>
  </si>
  <si>
    <t>Public administration and defence;compulsory social security</t>
  </si>
  <si>
    <t>L</t>
  </si>
  <si>
    <t>م</t>
  </si>
  <si>
    <t>التعليم</t>
  </si>
  <si>
    <t>Education</t>
  </si>
  <si>
    <t>M</t>
  </si>
  <si>
    <t>ن</t>
  </si>
  <si>
    <t>Health and social Work</t>
  </si>
  <si>
    <t>N</t>
  </si>
  <si>
    <t>س</t>
  </si>
  <si>
    <t>Other community,social and personal services activities</t>
  </si>
  <si>
    <t>O</t>
  </si>
  <si>
    <t>ع</t>
  </si>
  <si>
    <t>Private households with employed persons</t>
  </si>
  <si>
    <t>P</t>
  </si>
  <si>
    <t>ف</t>
  </si>
  <si>
    <t>Extra-territorial organizations and bodies</t>
  </si>
  <si>
    <t>Q</t>
  </si>
  <si>
    <t>TOTAL BY ACTIVITES</t>
  </si>
  <si>
    <t xml:space="preserve">الناتج المحلي الإجمالي </t>
  </si>
  <si>
    <t>Imputed Bank Service Charge</t>
  </si>
  <si>
    <t xml:space="preserve">Total </t>
  </si>
  <si>
    <t>المحتويات</t>
  </si>
  <si>
    <t>العناوين</t>
  </si>
  <si>
    <t xml:space="preserve">المقدمة </t>
  </si>
  <si>
    <t>منهجيات التقدير للناتج المحلي الإجمالي والدخل القومي</t>
  </si>
  <si>
    <t>مصادر البيانات</t>
  </si>
  <si>
    <t>تحليل النتائج</t>
  </si>
  <si>
    <t>Private</t>
  </si>
  <si>
    <t>الدخل القومي بالاسعار الجارية  (مليار دينار)</t>
  </si>
  <si>
    <t>متوسط نصيب الفرد من الدخل القومي (الف دينار)</t>
  </si>
  <si>
    <t>الناتج المحلي الاجمالي بالاسعار الاساسية الجارية (مليار دينار)</t>
  </si>
  <si>
    <t>الناتج المحلي الاجمالي بالاسعار الاساسية الجارية (مليار دولار)</t>
  </si>
  <si>
    <t>متوسط نصيب الفرد من الناتج المحلي بالاسعار الجارية (الف دينار)</t>
  </si>
  <si>
    <t>متوسط نصيب الفرد من الناتج المحلي بالاسعار الجارية (الف دولار)</t>
  </si>
  <si>
    <t>الناتج المحلي الاجمالي بالاسعار الثابتة (100=1988) (مليار دينار)</t>
  </si>
  <si>
    <t>National Income at current prices (Billion ID)</t>
  </si>
  <si>
    <t>NI per capita (000 ID)</t>
  </si>
  <si>
    <t>Gross Domestic Product at basic current prices (Billion ID)</t>
  </si>
  <si>
    <t>Gross Domestic Product at basic current prices (Billion US$)</t>
  </si>
  <si>
    <t>GDP per capita at current prices (000 ID)</t>
  </si>
  <si>
    <t>GDP per capita at current prices (000 US$)</t>
  </si>
  <si>
    <t>Gross Domestic Product at constant  prices(1988=100) (Billion ID)</t>
  </si>
  <si>
    <t>Minus:Imputed bank service charge</t>
  </si>
  <si>
    <t>Commodity Activities</t>
  </si>
  <si>
    <t>Distribution Activies</t>
  </si>
  <si>
    <t>Services Activities</t>
  </si>
  <si>
    <t>Minus: Imputed bank service charge</t>
  </si>
  <si>
    <t>Minus: Imputed Bank Service Charge</t>
  </si>
  <si>
    <t>النقل والاتصلات والخزن</t>
  </si>
  <si>
    <t>الانفاق الاستهلاكي العائلي</t>
  </si>
  <si>
    <t>Private final consumpition expenditure</t>
  </si>
  <si>
    <t>الانفاق الاستهلاكي الحكومي</t>
  </si>
  <si>
    <t>Government final consumpition expenditure</t>
  </si>
  <si>
    <t>اجمالي تكوين رأس المال الثابت</t>
  </si>
  <si>
    <t>Gross fixed capital formation</t>
  </si>
  <si>
    <t>التغير في الخزين</t>
  </si>
  <si>
    <t>Change in stocks</t>
  </si>
  <si>
    <t>الصادرات من السلع والخدمات</t>
  </si>
  <si>
    <t>ناقصاً:الأستيرادات من السلع والخدمات</t>
  </si>
  <si>
    <t>(-)Imports of goods and services</t>
  </si>
  <si>
    <t>الأنفاق على الناتج المحلي الأجمالي</t>
  </si>
  <si>
    <t>Expenditures on GDP</t>
  </si>
  <si>
    <t>بالاسعار الثابتة (1988=100)</t>
  </si>
  <si>
    <t>At Constant Prices(1988=100)</t>
  </si>
  <si>
    <t>مجموع الأنشطة</t>
  </si>
  <si>
    <t>Total activities</t>
  </si>
  <si>
    <t xml:space="preserve">الزراعة والصيد والغابات </t>
  </si>
  <si>
    <t>الانشطة الاقتصادية</t>
  </si>
  <si>
    <t>الأنشطة العقارية والإيجارية والمشاريع التجارية</t>
  </si>
  <si>
    <t xml:space="preserve">الإداره العامة والدفاع والضمان الاجتماعي الالزامي </t>
  </si>
  <si>
    <t xml:space="preserve">الإدارة العامة والدفاع والضمان الاجتماعي الالزامي </t>
  </si>
  <si>
    <t xml:space="preserve">تجارة الجملة والمفرد واصلاح المركبات والسلع الشخصية </t>
  </si>
  <si>
    <t xml:space="preserve">الصحة والعمل الاجتماعي </t>
  </si>
  <si>
    <t xml:space="preserve">انشطة الخدمة المجتمعية والأجتماعية  والشخصية الاخرى </t>
  </si>
  <si>
    <t>الأسر المعيشية التى تعين افراداً لاداء الاعمال المنزلية</t>
  </si>
  <si>
    <t xml:space="preserve">المنظمات والهيئات غير الاقليمية </t>
  </si>
  <si>
    <t xml:space="preserve">المجموع حسب الأنشطة </t>
  </si>
  <si>
    <t xml:space="preserve">     ناقصا:  رسم الخدمة المحتسب </t>
  </si>
  <si>
    <t xml:space="preserve">الوساطة المالية </t>
  </si>
  <si>
    <t xml:space="preserve">الانشطة الاقتصادية </t>
  </si>
  <si>
    <t xml:space="preserve">الصناعة التحويلية </t>
  </si>
  <si>
    <t xml:space="preserve">المنظمات والهيئآت غير الاقليمية </t>
  </si>
  <si>
    <t xml:space="preserve">     رسم الخدمة المحتسب </t>
  </si>
  <si>
    <t>بالاسعار الثابتة  (2007=100)</t>
  </si>
  <si>
    <t>Relative share (%)</t>
  </si>
  <si>
    <t>At constant prices (2007=100)</t>
  </si>
  <si>
    <t>الناتج المحلي الاجمالي بالاسعار الثابتة (100=2007) (مليار دينار)</t>
  </si>
  <si>
    <t>Gross Domestic Product at constant  prices(2007=100) (Billion ID)</t>
  </si>
  <si>
    <t>معدل التغير السنوي 2014/2013 %</t>
  </si>
  <si>
    <t>جدول (1): الدخل القومي والناتج المحلي الاجمالي ومتوسط نصيب الفرد لكل منهما لسنتي 2013 &amp; 2014</t>
  </si>
  <si>
    <t>Table (1): National Income, Gross Domestic Product and Per Capita for the years 2013 &amp; 2014</t>
  </si>
  <si>
    <t>جدول (2)  الناتج المحلي الأجمالي بأسعار السوق لسنتي 2013 &amp; 2014   (مليار دينار)</t>
  </si>
  <si>
    <t>Table (2)  Gross Domestic Product at Market prices for the years 2013 &amp; 2014 (Billion I.D.)</t>
  </si>
  <si>
    <t>Table (3): Gross Domestic Product at basic current prices by Activities Group (Commodity, Distribution and Services) for the year 2014 (Billion I.D.)</t>
  </si>
  <si>
    <t>جدول (3) الناتج المحلي الاجمالي بالاسعار الاساسية الجارية حسب مجموعات الانشطة ( السلعية ، التوزيعية ، الخدمية) لسنة 2014 (مليار دينار)</t>
  </si>
  <si>
    <t>شكل (1) الناتج المحلي الاجمالي بالاسعار الاساسية الجارية حسب مجموعات الانشطة (السلعية ، التوزيعية ، الخدمية) لسنة 2014 (ملياردينار)</t>
  </si>
  <si>
    <t>Figure(1): Gross Domestic Product at basic current prices by Activities Group (Commodity, Distribution and Services) for the year 2014 (Billion I.D.)</t>
  </si>
  <si>
    <t xml:space="preserve">جدول (4)  الناتج المحلي الإجمالي لسنة 2014 حسب الأنشطة الإقتصادية  بالأسعار الجارية والاسعار الثابتة (1988=100، 2007=100) (مليون دينار) والاهميات النسبية لكل منهما (%) </t>
  </si>
  <si>
    <t>Table (4) Gross Domestic Product For the year 2014 by Economic Activities at Current &amp; Constant prices (1988=100, 2007=100) (Million I.D)  &amp; Relative Share for them (%)</t>
  </si>
  <si>
    <t>جدول (5) الناتج المحلي الاجمالي حسب الانشطة والقطاعات (العام، الخاص) بالاسعار الجارية لسنة 2014 (مليون دينار)</t>
  </si>
  <si>
    <t xml:space="preserve">جدول (6) قيمة الانتاج الاجمالي والقيمة المضافة الاجمالية وعناصرها حسب الانشطة الاقتصادية بالاسعار الجارية لسنة 2014 (مليون دينار) </t>
  </si>
  <si>
    <t xml:space="preserve">جدول (7) قيمة الانتاج الاجمالي والقيمة المضافة  الاجمالية وعناصرها  حسب الانشطة الاقتصادية بالاسعار الجارية للقطاع العام لسنة 2014 (مليون دينار) </t>
  </si>
  <si>
    <t>TABLE (7) Value for Gross Production, Gross Value Added and Its Compenents by Economic Activities, Public Sector at Current Prices for the year 2014 (Million I.D.)</t>
  </si>
  <si>
    <t xml:space="preserve">جدول (8) قيمة الانتاج الاجمالي والقيمة المضافة  الاجمالية وعناصرها  حسب الانشطة الاقتصادية بالاسعار الجارية للقطاع الخاص لسنة 2014 (مليون دينار) </t>
  </si>
  <si>
    <t>TABLE (8) Value of Gross Production, Gross Value Added and Its Compenents by Economic Activities, Private Sector at Current Prices for the year 2014 (Million I.D.)</t>
  </si>
  <si>
    <t>جدول (9)  الناتج المحلي الإجمالي لسنة 2014 حسب الأنشطة الإقتصادية  بالأسعار الجارية والاسعار الثابتة (1988=100، 2007=100) (مليون دينار) والاهميات النسبية لكل منهما (%)</t>
  </si>
  <si>
    <t xml:space="preserve">Table (9) Gross Domestic Product For the year 2014 by Economic Activities at Current &amp; Constant prices (1988=100, 2007=100) (Million I.D) &amp; Relative Share for them (%)        </t>
  </si>
  <si>
    <t>جدول (10) قيمة الانتاج الاجمالي والقيمة المضافة  الاجمالية حسب الانشطة الاقتصادية بالاسعار الجارية لسنة 2014 (مليون دينار)</t>
  </si>
  <si>
    <t>Table (10) Value Of Gross Production, Gross Value Added By Economic Activity at Current Prices for The Year 2014 (Million I.D.)</t>
  </si>
  <si>
    <t>جدول (11) القيمة المضافة  الاجمالية وعناصرها  حسب الانشطة الاقتصادية بالاسعار الجارية لسنة 2014 (مليون دينار)</t>
  </si>
  <si>
    <t>Table (11) Gross Value Added and its Components By Economic Activity at Current Prices for The Year 2014 (Million I.D.)</t>
  </si>
  <si>
    <t>جدول (12) الناتج المحلي الاجمالي حسب الانشطة والقطاعين ( العام، الخاص) بالاسعار الجارية لسنة 2014 (مليون دينار)</t>
  </si>
  <si>
    <t>Table (12) Gross Domestic Product By Economic Activities and Sectors ( Public, Private ) at Current Prices for The Year 2014 (Million I.D.)</t>
  </si>
  <si>
    <t xml:space="preserve">جدول (13) قيمة الانتاج الاجمالي والقيمة المضافة  الاجمالية حسب الانشطة الاقتصادية بالاسعار الجارية  للقطاع العام لسنة 2014 (مليون دينار) </t>
  </si>
  <si>
    <t xml:space="preserve">جدول (14) القيمة المضافة  الاجمالية وعناصرها  حسب الانشطة الاقتصادية بالاسعار الجارية  للقطاع العام لسنة 2014 (مليون دينار) </t>
  </si>
  <si>
    <t>Table (14) Gross Value Added and its Components By Economic Activities, Public Sector at Current Prices for The Year 2014 (Million I.D.)</t>
  </si>
  <si>
    <t xml:space="preserve">جدول (15) قيمة الانتاج الاجمالي والقيمة المضافة  الاجمالية حسب الانشطة الاقتصادية بالاسعار الجارية  للقطاع الخاص لسنة 2014 (مليون دينار) </t>
  </si>
  <si>
    <t xml:space="preserve">جدول (16) القيمة المضافة  الاجمالية وعناصرها  حسب الانشطة الاقتصادية بالاسعار الجارية  للقطاع الخاص لسنة 2014 (مليون دينار) </t>
  </si>
  <si>
    <t>Table (16) Gross Value Added and its Components By Economic Activities, Private Sector at Current Prices for The Year 2014 (Million I.D.)</t>
  </si>
  <si>
    <t>(-) 930132.7</t>
  </si>
  <si>
    <t>(-)930132.7</t>
  </si>
  <si>
    <t xml:space="preserve"> (-) 930132.7</t>
  </si>
  <si>
    <t>معدل التغير السنوي  %</t>
  </si>
  <si>
    <t>الصفحة</t>
  </si>
  <si>
    <t>الجداول التفصيلية</t>
  </si>
  <si>
    <t xml:space="preserve">جدول (1) الدخل القومي والناتج المحلي الاجمالي ومتوسط نصيب الفرد لكل منهما لسنتي 2013 و 2014 </t>
  </si>
  <si>
    <t>جدول (2)  الناتج المحلي الأجمالي بأسعار السوق لسنتي 2013 و 2014 (مليار دينار)</t>
  </si>
  <si>
    <t>جدول (3) الناتج المحلي الاجمالي بالاسعار الاساسية الجارية حسب مجموعات الانشطة ( السلعية، التوزيعية، الخدمية) لسنة 2014 (مليار دينار)</t>
  </si>
  <si>
    <t>جدول (4) الناتج المحلي الإجمالي لسنة 2014 حسب الأنشطة الإقتصادية  بالأسعار الجارية والاسعار الثابتة (1988=100 ، 2007=100) (مليون دينار) والاهميات النسبية لكل منهما (%)</t>
  </si>
  <si>
    <t>جدول (6) قيمة الانتاج الاجمالي والقيمة المضافة الاجمالية وعناصرها حسب الانشطة الاقتصادية بالاسعار الجارية لسنة 2014 (مليون دينار)</t>
  </si>
  <si>
    <t>جدول (7) قيمة الانتاج الاجمالي والقيمة المضافة  الاجمالية وعناصرها  حسب الانشطة الاقتصادية بالاسعار الجارية للقطاع العام لسنة 2014 (مليون دينار)</t>
  </si>
  <si>
    <t>جدول (8) قيمة الانتاج الاجمالي والقيمة المضافة  الاجمالية وعناصرها  حسب الانشطة الاقتصادية بالاسعار الجارية للقطاع الخاص لسنة 2014 (مليون دينار)</t>
  </si>
  <si>
    <t>جدول (9) الناتج المحلي الإجمالي لسنة 2014 حسب الأنشطة الإقتصادية  بالأسعار الجارية والاسعار الثابتة (1988=100 ، 2007=100) (مليون دينار) والاهميات النسبية لكل منهما (%)</t>
  </si>
  <si>
    <t>جدول (13) قيمة الانتاج الاجمالي والقيمة المضافة  الاجمالية حسب الانشطة الاقتصادية بالاسعار الجارية  للقطاع العام لسنة 2014 (مليون دينار)</t>
  </si>
  <si>
    <t>جدول (14) القيمة المضافة  الاجمالية وعناصرها  حسب الانشطة الاقتصادية بالاسعار الجارية  للقطاع العام لسنة 2014 (مليون دينار)</t>
  </si>
  <si>
    <t>جدول (15) قيمة الانتاج الاجمالي والقيمة المضافة  الاجمالية حسب الانشطة الاقتصادية بالاسعار الجارية  للقطاع الخاص لسنة 2014 (مليون دينار)</t>
  </si>
  <si>
    <t>جدول (16) القيمة المضافة  الاجمالية وعناصرها  حسب الانشطة الاقتصادية بالاسعار الجارية  للقطاع الخاص لسنة 2014 (مليون دينار)</t>
  </si>
  <si>
    <t>الاشكال البيانية</t>
  </si>
  <si>
    <t>شكل (1) الناتج المحلي الاجمالي بالاسعار الاساسية الجارية حسب مجموعات الانشطة (السلعية، التوزيعية، الخدمية) لسنة 2014 (%)</t>
  </si>
  <si>
    <t>مديرية الحسابات القومية - الجهاز المركزي للإحصاء / العراق</t>
  </si>
  <si>
    <t>_</t>
  </si>
  <si>
    <t>Table (15) Value Of Gross Production, Gross Value Added By Economic Activities, Private Sector at Current Prices for The Year  2014                                      (Million I.D.)</t>
  </si>
  <si>
    <t>Table (13) Value Of Gross Production, Gross Value Added By Economic Activities, Public Sector at Current Prices for The Year 2014                          (Million I.D.)</t>
  </si>
  <si>
    <t>TABLE (6) Value of Gross Production, Gross Value Added and Its Compenents by Economic Activities at Current Prices for the year 2014                                  (Million I.D.)</t>
  </si>
  <si>
    <t>Table (5) Gross Domestic Product by Economic Activities , Sectors ( Public, Private ) at Current Prices for The Year 2014                        (Million I.D.)</t>
  </si>
  <si>
    <t>Exports of goods and services</t>
  </si>
  <si>
    <t>النقل والاتصالات والخزن</t>
  </si>
  <si>
    <t>النفط الخام *</t>
  </si>
  <si>
    <t xml:space="preserve"> نشاط النفط الخام لايشمل انتاج صادرات اقليم كردستان خارج شركة سومو * </t>
  </si>
  <si>
    <t xml:space="preserve"> 2-1</t>
  </si>
</sst>
</file>

<file path=xl/styles.xml><?xml version="1.0" encoding="utf-8"?>
<styleSheet xmlns="http://schemas.openxmlformats.org/spreadsheetml/2006/main">
  <numFmts count="10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_-* #,##0.00\-;_-* &quot;-&quot;??_-;_-@_-"/>
    <numFmt numFmtId="165" formatCode="0.0"/>
    <numFmt numFmtId="166" formatCode="0.000"/>
    <numFmt numFmtId="167" formatCode="0.0000"/>
    <numFmt numFmtId="168" formatCode="0.000000"/>
    <numFmt numFmtId="169" formatCode="_-* #,##0.0_-;_-* #,##0.0\-;_-* &quot;-&quot;??_-;_-@_-"/>
  </numFmts>
  <fonts count="33">
    <font>
      <sz val="10"/>
      <name val="Arial"/>
      <charset val="178"/>
    </font>
    <font>
      <sz val="10"/>
      <name val="Arial"/>
      <family val="2"/>
    </font>
    <font>
      <sz val="8"/>
      <name val="Arial"/>
      <family val="2"/>
    </font>
    <font>
      <b/>
      <sz val="14"/>
      <name val="Arial"/>
      <family val="2"/>
      <charset val="178"/>
    </font>
    <font>
      <b/>
      <sz val="12"/>
      <name val="Arial"/>
      <family val="2"/>
      <charset val="178"/>
    </font>
    <font>
      <b/>
      <sz val="11"/>
      <name val="Arial"/>
      <family val="2"/>
      <charset val="178"/>
    </font>
    <font>
      <b/>
      <sz val="10"/>
      <name val="Arial"/>
      <family val="2"/>
      <charset val="178"/>
    </font>
    <font>
      <b/>
      <sz val="9"/>
      <name val="Arial"/>
      <family val="2"/>
      <charset val="178"/>
    </font>
    <font>
      <b/>
      <sz val="9"/>
      <name val="Arial"/>
      <family val="2"/>
    </font>
    <font>
      <b/>
      <sz val="9"/>
      <name val="Arial (Arabic)"/>
      <family val="2"/>
      <charset val="178"/>
    </font>
    <font>
      <b/>
      <sz val="8"/>
      <name val="Arial"/>
      <family val="2"/>
      <charset val="178"/>
    </font>
    <font>
      <b/>
      <sz val="8.5"/>
      <name val="Arial"/>
      <family val="2"/>
      <charset val="178"/>
    </font>
    <font>
      <b/>
      <sz val="10"/>
      <name val="Arial"/>
      <family val="2"/>
    </font>
    <font>
      <b/>
      <sz val="10"/>
      <name val="Arial (Arabic)"/>
      <family val="2"/>
      <charset val="178"/>
    </font>
    <font>
      <b/>
      <sz val="12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2"/>
      <name val="Arial"/>
      <family val="2"/>
      <charset val="178"/>
    </font>
    <font>
      <b/>
      <sz val="14"/>
      <name val="Arial"/>
      <family val="2"/>
    </font>
    <font>
      <sz val="14"/>
      <name val="Arial"/>
      <family val="2"/>
      <charset val="178"/>
    </font>
    <font>
      <sz val="10"/>
      <name val="Arial"/>
      <family val="2"/>
    </font>
    <font>
      <sz val="12"/>
      <name val="Arial"/>
      <family val="2"/>
    </font>
    <font>
      <b/>
      <sz val="14"/>
      <name val="PT Bold Heading"/>
      <charset val="178"/>
    </font>
    <font>
      <b/>
      <sz val="12"/>
      <name val="PT Bold Heading"/>
      <charset val="178"/>
    </font>
    <font>
      <b/>
      <sz val="16"/>
      <name val="Arial"/>
      <family val="2"/>
    </font>
    <font>
      <sz val="14"/>
      <name val="Arial"/>
      <family val="2"/>
    </font>
    <font>
      <sz val="10"/>
      <name val="Arial"/>
      <family val="2"/>
    </font>
    <font>
      <b/>
      <sz val="9"/>
      <color theme="1"/>
      <name val="Arial"/>
      <family val="2"/>
      <charset val="178"/>
    </font>
    <font>
      <b/>
      <sz val="11"/>
      <color theme="1"/>
      <name val="Arial"/>
      <family val="2"/>
      <charset val="178"/>
    </font>
    <font>
      <sz val="10"/>
      <color theme="1"/>
      <name val="Arial"/>
      <family val="2"/>
      <charset val="178"/>
    </font>
    <font>
      <b/>
      <sz val="10"/>
      <color theme="1"/>
      <name val="Arial"/>
      <family val="2"/>
      <charset val="178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</borders>
  <cellStyleXfs count="8">
    <xf numFmtId="0" fontId="0" fillId="0" borderId="0"/>
    <xf numFmtId="42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64" fontId="27" fillId="0" borderId="0" applyFont="0" applyFill="0" applyBorder="0" applyAlignment="0" applyProtection="0"/>
    <xf numFmtId="0" fontId="32" fillId="0" borderId="0"/>
  </cellStyleXfs>
  <cellXfs count="490">
    <xf numFmtId="0" fontId="0" fillId="0" borderId="0" xfId="0"/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49" fontId="7" fillId="0" borderId="0" xfId="0" applyNumberFormat="1" applyFont="1" applyBorder="1" applyAlignment="1">
      <alignment horizontal="right" vertical="center" wrapText="1"/>
    </xf>
    <xf numFmtId="0" fontId="7" fillId="0" borderId="0" xfId="0" applyFont="1" applyBorder="1" applyAlignment="1">
      <alignment vertical="center" wrapText="1"/>
    </xf>
    <xf numFmtId="0" fontId="7" fillId="0" borderId="4" xfId="0" applyFont="1" applyFill="1" applyBorder="1" applyAlignment="1">
      <alignment horizontal="left" vertical="center" wrapText="1"/>
    </xf>
    <xf numFmtId="49" fontId="0" fillId="0" borderId="0" xfId="0" applyNumberFormat="1" applyBorder="1" applyAlignment="1">
      <alignment vertical="center"/>
    </xf>
    <xf numFmtId="0" fontId="0" fillId="0" borderId="0" xfId="0" applyBorder="1"/>
    <xf numFmtId="0" fontId="7" fillId="0" borderId="7" xfId="0" applyFont="1" applyFill="1" applyBorder="1" applyAlignment="1">
      <alignment horizontal="left" vertical="center" wrapText="1"/>
    </xf>
    <xf numFmtId="49" fontId="0" fillId="0" borderId="0" xfId="0" applyNumberFormat="1" applyBorder="1"/>
    <xf numFmtId="0" fontId="6" fillId="0" borderId="4" xfId="0" applyFont="1" applyFill="1" applyBorder="1" applyAlignment="1">
      <alignment horizontal="left" vertical="center" wrapText="1"/>
    </xf>
    <xf numFmtId="49" fontId="0" fillId="0" borderId="0" xfId="0" applyNumberFormat="1" applyAlignment="1">
      <alignment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right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right" vertical="center" wrapText="1"/>
    </xf>
    <xf numFmtId="0" fontId="7" fillId="0" borderId="8" xfId="0" applyFont="1" applyFill="1" applyBorder="1" applyAlignment="1">
      <alignment horizontal="left" vertical="center" wrapText="1"/>
    </xf>
    <xf numFmtId="49" fontId="6" fillId="0" borderId="0" xfId="0" applyNumberFormat="1" applyFont="1" applyBorder="1" applyAlignment="1">
      <alignment horizontal="center" vertical="center"/>
    </xf>
    <xf numFmtId="0" fontId="0" fillId="0" borderId="0" xfId="0" applyAlignment="1">
      <alignment wrapText="1"/>
    </xf>
    <xf numFmtId="0" fontId="3" fillId="0" borderId="0" xfId="0" applyFont="1" applyBorder="1" applyAlignment="1">
      <alignment horizontal="right" vertical="center" wrapText="1"/>
    </xf>
    <xf numFmtId="49" fontId="6" fillId="0" borderId="1" xfId="0" applyNumberFormat="1" applyFont="1" applyBorder="1" applyAlignment="1">
      <alignment horizontal="center"/>
    </xf>
    <xf numFmtId="49" fontId="6" fillId="0" borderId="1" xfId="0" applyNumberFormat="1" applyFont="1" applyBorder="1" applyAlignment="1">
      <alignment horizontal="center" vertical="center"/>
    </xf>
    <xf numFmtId="0" fontId="15" fillId="0" borderId="2" xfId="0" applyFont="1" applyBorder="1" applyAlignment="1">
      <alignment horizontal="right" vertical="center" wrapText="1"/>
    </xf>
    <xf numFmtId="0" fontId="15" fillId="0" borderId="4" xfId="0" applyFont="1" applyBorder="1" applyAlignment="1">
      <alignment horizontal="right" vertical="center" wrapText="1"/>
    </xf>
    <xf numFmtId="0" fontId="15" fillId="0" borderId="8" xfId="0" applyFont="1" applyBorder="1" applyAlignment="1">
      <alignment horizontal="right" vertical="center" wrapText="1"/>
    </xf>
    <xf numFmtId="0" fontId="15" fillId="0" borderId="9" xfId="0" applyFont="1" applyBorder="1" applyAlignment="1">
      <alignment horizontal="right" vertical="center" wrapText="1"/>
    </xf>
    <xf numFmtId="0" fontId="15" fillId="0" borderId="2" xfId="0" applyFont="1" applyBorder="1" applyAlignment="1">
      <alignment horizontal="left" vertical="center" wrapText="1"/>
    </xf>
    <xf numFmtId="0" fontId="15" fillId="0" borderId="4" xfId="0" applyFont="1" applyBorder="1" applyAlignment="1">
      <alignment horizontal="left" vertical="center" wrapText="1"/>
    </xf>
    <xf numFmtId="0" fontId="15" fillId="0" borderId="8" xfId="0" applyFont="1" applyBorder="1" applyAlignment="1">
      <alignment horizontal="left" vertical="center" wrapText="1"/>
    </xf>
    <xf numFmtId="0" fontId="15" fillId="0" borderId="9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165" fontId="0" fillId="0" borderId="0" xfId="0" applyNumberFormat="1" applyBorder="1"/>
    <xf numFmtId="49" fontId="5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right" vertical="center" wrapText="1"/>
    </xf>
    <xf numFmtId="165" fontId="5" fillId="0" borderId="0" xfId="0" applyNumberFormat="1" applyFont="1" applyBorder="1" applyAlignment="1">
      <alignment horizontal="center" vertical="center" wrapText="1"/>
    </xf>
    <xf numFmtId="0" fontId="17" fillId="0" borderId="0" xfId="0" applyFont="1" applyAlignment="1"/>
    <xf numFmtId="0" fontId="17" fillId="0" borderId="0" xfId="0" applyFont="1" applyBorder="1" applyAlignment="1"/>
    <xf numFmtId="0" fontId="5" fillId="0" borderId="4" xfId="0" applyNumberFormat="1" applyFont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/>
    </xf>
    <xf numFmtId="165" fontId="6" fillId="0" borderId="1" xfId="0" applyNumberFormat="1" applyFont="1" applyBorder="1" applyAlignment="1"/>
    <xf numFmtId="165" fontId="5" fillId="0" borderId="0" xfId="0" applyNumberFormat="1" applyFont="1" applyBorder="1" applyAlignment="1">
      <alignment horizontal="center" vertical="center"/>
    </xf>
    <xf numFmtId="49" fontId="6" fillId="0" borderId="0" xfId="0" applyNumberFormat="1" applyFont="1" applyBorder="1" applyAlignment="1"/>
    <xf numFmtId="49" fontId="4" fillId="0" borderId="1" xfId="0" applyNumberFormat="1" applyFont="1" applyBorder="1" applyAlignment="1"/>
    <xf numFmtId="0" fontId="18" fillId="0" borderId="0" xfId="0" applyFont="1" applyBorder="1"/>
    <xf numFmtId="165" fontId="0" fillId="0" borderId="0" xfId="0" applyNumberFormat="1" applyBorder="1" applyAlignment="1">
      <alignment vertical="center"/>
    </xf>
    <xf numFmtId="0" fontId="0" fillId="0" borderId="0" xfId="0" applyFill="1" applyBorder="1" applyAlignment="1">
      <alignment vertical="center"/>
    </xf>
    <xf numFmtId="2" fontId="0" fillId="0" borderId="0" xfId="0" applyNumberFormat="1" applyBorder="1"/>
    <xf numFmtId="0" fontId="0" fillId="0" borderId="0" xfId="0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49" fontId="7" fillId="0" borderId="0" xfId="0" applyNumberFormat="1" applyFont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49" fontId="7" fillId="0" borderId="4" xfId="0" applyNumberFormat="1" applyFont="1" applyFill="1" applyBorder="1" applyAlignment="1">
      <alignment horizontal="center" vertical="center" wrapText="1"/>
    </xf>
    <xf numFmtId="0" fontId="7" fillId="0" borderId="4" xfId="0" applyNumberFormat="1" applyFont="1" applyFill="1" applyBorder="1" applyAlignment="1">
      <alignment horizontal="center" vertical="center" wrapText="1"/>
    </xf>
    <xf numFmtId="49" fontId="7" fillId="0" borderId="4" xfId="0" applyNumberFormat="1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49" fontId="7" fillId="0" borderId="8" xfId="0" applyNumberFormat="1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right" vertical="center" wrapText="1"/>
    </xf>
    <xf numFmtId="0" fontId="7" fillId="0" borderId="8" xfId="0" applyFont="1" applyBorder="1" applyAlignment="1">
      <alignment horizontal="right" vertical="center" wrapText="1"/>
    </xf>
    <xf numFmtId="0" fontId="9" fillId="0" borderId="4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49" fontId="7" fillId="0" borderId="16" xfId="0" applyNumberFormat="1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right" vertical="center" wrapText="1"/>
    </xf>
    <xf numFmtId="0" fontId="7" fillId="0" borderId="5" xfId="0" applyFont="1" applyBorder="1" applyAlignment="1">
      <alignment horizontal="right" vertical="center" wrapText="1"/>
    </xf>
    <xf numFmtId="0" fontId="7" fillId="0" borderId="7" xfId="0" applyFont="1" applyBorder="1" applyAlignment="1">
      <alignment horizontal="right" vertical="center" wrapText="1"/>
    </xf>
    <xf numFmtId="0" fontId="7" fillId="0" borderId="5" xfId="0" applyFont="1" applyFill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center" vertical="center" wrapText="1"/>
    </xf>
    <xf numFmtId="49" fontId="6" fillId="0" borderId="8" xfId="0" applyNumberFormat="1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165" fontId="0" fillId="0" borderId="0" xfId="0" applyNumberFormat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13" fillId="0" borderId="4" xfId="0" applyFont="1" applyFill="1" applyBorder="1" applyAlignment="1">
      <alignment horizontal="left" vertical="center" wrapText="1"/>
    </xf>
    <xf numFmtId="0" fontId="12" fillId="0" borderId="4" xfId="0" applyFont="1" applyBorder="1" applyAlignment="1">
      <alignment horizontal="left" vertical="center" wrapText="1"/>
    </xf>
    <xf numFmtId="0" fontId="6" fillId="0" borderId="8" xfId="0" applyFont="1" applyFill="1" applyBorder="1" applyAlignment="1">
      <alignment horizontal="left" vertical="center" wrapText="1"/>
    </xf>
    <xf numFmtId="0" fontId="6" fillId="0" borderId="2" xfId="0" applyFont="1" applyBorder="1" applyAlignment="1">
      <alignment horizontal="right" vertical="center" wrapText="1"/>
    </xf>
    <xf numFmtId="0" fontId="6" fillId="0" borderId="4" xfId="0" applyFont="1" applyBorder="1" applyAlignment="1">
      <alignment horizontal="right" vertical="center" wrapText="1"/>
    </xf>
    <xf numFmtId="0" fontId="6" fillId="0" borderId="8" xfId="0" applyFont="1" applyBorder="1" applyAlignment="1">
      <alignment horizontal="right" vertical="center" wrapText="1"/>
    </xf>
    <xf numFmtId="165" fontId="15" fillId="0" borderId="0" xfId="0" applyNumberFormat="1" applyFont="1" applyAlignment="1">
      <alignment horizontal="center" vertical="center" wrapText="1"/>
    </xf>
    <xf numFmtId="165" fontId="16" fillId="0" borderId="0" xfId="0" applyNumberFormat="1" applyFont="1" applyBorder="1" applyAlignment="1">
      <alignment horizontal="center" vertical="center" wrapText="1"/>
    </xf>
    <xf numFmtId="0" fontId="15" fillId="0" borderId="0" xfId="0" applyFont="1" applyBorder="1" applyAlignment="1">
      <alignment horizontal="left" vertical="center" wrapText="1"/>
    </xf>
    <xf numFmtId="165" fontId="16" fillId="0" borderId="0" xfId="0" applyNumberFormat="1" applyFont="1" applyBorder="1" applyAlignment="1">
      <alignment horizontal="right" vertical="center" wrapText="1"/>
    </xf>
    <xf numFmtId="0" fontId="0" fillId="0" borderId="0" xfId="0" applyAlignment="1">
      <alignment horizontal="right" wrapText="1"/>
    </xf>
    <xf numFmtId="0" fontId="0" fillId="0" borderId="0" xfId="0" applyAlignment="1">
      <alignment horizontal="left"/>
    </xf>
    <xf numFmtId="165" fontId="0" fillId="0" borderId="0" xfId="0" applyNumberFormat="1" applyAlignment="1">
      <alignment horizontal="left"/>
    </xf>
    <xf numFmtId="167" fontId="5" fillId="0" borderId="0" xfId="0" applyNumberFormat="1" applyFont="1" applyBorder="1" applyAlignment="1">
      <alignment horizontal="center" vertical="center"/>
    </xf>
    <xf numFmtId="0" fontId="17" fillId="0" borderId="0" xfId="0" applyFont="1" applyBorder="1" applyAlignment="1">
      <alignment horizontal="right" vertical="center" wrapText="1"/>
    </xf>
    <xf numFmtId="0" fontId="15" fillId="0" borderId="0" xfId="0" applyFont="1" applyBorder="1" applyAlignment="1">
      <alignment horizontal="right" vertical="center" wrapText="1"/>
    </xf>
    <xf numFmtId="165" fontId="0" fillId="0" borderId="0" xfId="0" applyNumberFormat="1" applyAlignment="1">
      <alignment vertical="center"/>
    </xf>
    <xf numFmtId="0" fontId="3" fillId="0" borderId="0" xfId="0" applyFont="1" applyFill="1" applyBorder="1" applyAlignment="1">
      <alignment horizontal="right" vertical="center" wrapText="1"/>
    </xf>
    <xf numFmtId="165" fontId="20" fillId="0" borderId="0" xfId="0" applyNumberFormat="1" applyFont="1" applyBorder="1"/>
    <xf numFmtId="2" fontId="20" fillId="0" borderId="0" xfId="0" applyNumberFormat="1" applyFont="1" applyBorder="1"/>
    <xf numFmtId="0" fontId="20" fillId="0" borderId="0" xfId="0" applyFont="1" applyBorder="1"/>
    <xf numFmtId="2" fontId="0" fillId="0" borderId="0" xfId="0" applyNumberFormat="1" applyAlignment="1">
      <alignment horizontal="center" vertical="center" wrapText="1"/>
    </xf>
    <xf numFmtId="2" fontId="0" fillId="0" borderId="0" xfId="0" applyNumberFormat="1" applyAlignment="1">
      <alignment horizontal="left"/>
    </xf>
    <xf numFmtId="0" fontId="8" fillId="0" borderId="2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2" fontId="0" fillId="0" borderId="0" xfId="0" applyNumberFormat="1" applyAlignment="1">
      <alignment vertical="center"/>
    </xf>
    <xf numFmtId="0" fontId="8" fillId="0" borderId="8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165" fontId="6" fillId="0" borderId="0" xfId="0" applyNumberFormat="1" applyFont="1" applyAlignment="1">
      <alignment horizontal="center" vertical="center"/>
    </xf>
    <xf numFmtId="0" fontId="7" fillId="0" borderId="8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vertical="center"/>
    </xf>
    <xf numFmtId="165" fontId="15" fillId="0" borderId="0" xfId="0" applyNumberFormat="1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0" fillId="0" borderId="0" xfId="0" applyAlignment="1">
      <alignment horizontal="right" vertical="center" wrapText="1"/>
    </xf>
    <xf numFmtId="0" fontId="19" fillId="0" borderId="0" xfId="0" applyFont="1" applyBorder="1" applyAlignment="1">
      <alignment vertical="center" wrapText="1"/>
    </xf>
    <xf numFmtId="0" fontId="0" fillId="0" borderId="0" xfId="0" applyBorder="1" applyAlignment="1">
      <alignment horizontal="center" vertical="center" wrapText="1"/>
    </xf>
    <xf numFmtId="49" fontId="7" fillId="0" borderId="4" xfId="0" applyNumberFormat="1" applyFont="1" applyFill="1" applyBorder="1" applyAlignment="1">
      <alignment horizontal="center" vertical="center" wrapText="1" readingOrder="2"/>
    </xf>
    <xf numFmtId="0" fontId="7" fillId="0" borderId="16" xfId="0" applyFont="1" applyBorder="1" applyAlignment="1">
      <alignment horizontal="right" vertical="center" wrapText="1"/>
    </xf>
    <xf numFmtId="165" fontId="5" fillId="0" borderId="0" xfId="0" applyNumberFormat="1" applyFont="1" applyFill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168" fontId="4" fillId="0" borderId="0" xfId="0" applyNumberFormat="1" applyFont="1" applyBorder="1" applyAlignment="1">
      <alignment horizontal="center" vertical="center"/>
    </xf>
    <xf numFmtId="0" fontId="7" fillId="0" borderId="24" xfId="0" applyFont="1" applyFill="1" applyBorder="1" applyAlignment="1">
      <alignment horizontal="right" vertical="center" wrapText="1"/>
    </xf>
    <xf numFmtId="0" fontId="7" fillId="0" borderId="26" xfId="0" applyFont="1" applyFill="1" applyBorder="1" applyAlignment="1">
      <alignment horizontal="left" vertical="center" wrapText="1"/>
    </xf>
    <xf numFmtId="0" fontId="7" fillId="0" borderId="27" xfId="0" applyFont="1" applyFill="1" applyBorder="1" applyAlignment="1">
      <alignment horizontal="right" vertical="center" wrapText="1"/>
    </xf>
    <xf numFmtId="0" fontId="7" fillId="0" borderId="29" xfId="0" applyFont="1" applyFill="1" applyBorder="1" applyAlignment="1">
      <alignment horizontal="left" vertical="center" wrapText="1"/>
    </xf>
    <xf numFmtId="0" fontId="6" fillId="0" borderId="27" xfId="0" applyFont="1" applyFill="1" applyBorder="1" applyAlignment="1">
      <alignment horizontal="right" vertical="center" wrapText="1"/>
    </xf>
    <xf numFmtId="0" fontId="7" fillId="0" borderId="29" xfId="0" applyFont="1" applyFill="1" applyBorder="1" applyAlignment="1">
      <alignment vertical="center" wrapText="1"/>
    </xf>
    <xf numFmtId="0" fontId="7" fillId="0" borderId="20" xfId="0" applyFont="1" applyFill="1" applyBorder="1" applyAlignment="1">
      <alignment horizontal="right" vertical="center" wrapText="1"/>
    </xf>
    <xf numFmtId="0" fontId="7" fillId="0" borderId="22" xfId="0" applyFont="1" applyFill="1" applyBorder="1" applyAlignment="1">
      <alignment horizontal="left" vertical="center" wrapText="1"/>
    </xf>
    <xf numFmtId="0" fontId="22" fillId="0" borderId="0" xfId="0" applyFont="1"/>
    <xf numFmtId="0" fontId="22" fillId="0" borderId="0" xfId="0" applyFont="1" applyAlignment="1">
      <alignment horizontal="left"/>
    </xf>
    <xf numFmtId="0" fontId="4" fillId="0" borderId="0" xfId="0" applyFont="1" applyBorder="1" applyAlignment="1">
      <alignment horizontal="center" vertical="center"/>
    </xf>
    <xf numFmtId="49" fontId="6" fillId="0" borderId="5" xfId="0" applyNumberFormat="1" applyFont="1" applyBorder="1" applyAlignment="1">
      <alignment horizontal="righ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right" vertical="center" wrapText="1"/>
    </xf>
    <xf numFmtId="0" fontId="6" fillId="0" borderId="6" xfId="0" applyFont="1" applyBorder="1" applyAlignment="1">
      <alignment horizontal="left" vertical="center" wrapText="1"/>
    </xf>
    <xf numFmtId="0" fontId="18" fillId="0" borderId="0" xfId="0" applyFont="1" applyBorder="1" applyAlignment="1">
      <alignment vertical="center"/>
    </xf>
    <xf numFmtId="0" fontId="22" fillId="0" borderId="0" xfId="0" applyFont="1" applyBorder="1"/>
    <xf numFmtId="0" fontId="17" fillId="0" borderId="0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0" fontId="18" fillId="0" borderId="0" xfId="0" applyFont="1" applyAlignment="1">
      <alignment vertical="center"/>
    </xf>
    <xf numFmtId="165" fontId="21" fillId="0" borderId="0" xfId="0" applyNumberFormat="1" applyFont="1" applyBorder="1"/>
    <xf numFmtId="0" fontId="24" fillId="3" borderId="37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left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left" vertical="center" wrapText="1"/>
    </xf>
    <xf numFmtId="0" fontId="8" fillId="4" borderId="7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/>
    </xf>
    <xf numFmtId="0" fontId="11" fillId="3" borderId="17" xfId="0" applyFont="1" applyFill="1" applyBorder="1" applyAlignment="1">
      <alignment horizontal="center" vertical="center"/>
    </xf>
    <xf numFmtId="0" fontId="11" fillId="3" borderId="18" xfId="0" applyFont="1" applyFill="1" applyBorder="1" applyAlignment="1">
      <alignment horizontal="center" vertical="center"/>
    </xf>
    <xf numFmtId="0" fontId="11" fillId="3" borderId="18" xfId="0" applyFont="1" applyFill="1" applyBorder="1" applyAlignment="1">
      <alignment horizontal="center" vertical="center" wrapText="1"/>
    </xf>
    <xf numFmtId="0" fontId="10" fillId="3" borderId="18" xfId="0" applyFont="1" applyFill="1" applyBorder="1" applyAlignment="1">
      <alignment horizontal="center" vertical="center" wrapText="1"/>
    </xf>
    <xf numFmtId="0" fontId="11" fillId="3" borderId="19" xfId="0" applyFont="1" applyFill="1" applyBorder="1" applyAlignment="1">
      <alignment horizontal="center" vertical="center" wrapText="1"/>
    </xf>
    <xf numFmtId="0" fontId="7" fillId="3" borderId="20" xfId="0" applyFont="1" applyFill="1" applyBorder="1" applyAlignment="1">
      <alignment horizontal="center" vertical="center"/>
    </xf>
    <xf numFmtId="0" fontId="7" fillId="3" borderId="21" xfId="0" applyFont="1" applyFill="1" applyBorder="1" applyAlignment="1">
      <alignment horizontal="center" vertical="center"/>
    </xf>
    <xf numFmtId="0" fontId="7" fillId="3" borderId="21" xfId="0" applyFont="1" applyFill="1" applyBorder="1" applyAlignment="1">
      <alignment horizontal="center" vertical="center" wrapText="1"/>
    </xf>
    <xf numFmtId="0" fontId="7" fillId="3" borderId="22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 wrapText="1"/>
    </xf>
    <xf numFmtId="0" fontId="15" fillId="3" borderId="7" xfId="0" applyFont="1" applyFill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165" fontId="16" fillId="0" borderId="0" xfId="0" applyNumberFormat="1" applyFont="1" applyBorder="1" applyAlignment="1">
      <alignment horizontal="center" vertical="center"/>
    </xf>
    <xf numFmtId="165" fontId="0" fillId="0" borderId="1" xfId="0" applyNumberFormat="1" applyBorder="1" applyAlignment="1">
      <alignment vertical="center"/>
    </xf>
    <xf numFmtId="165" fontId="1" fillId="0" borderId="0" xfId="0" applyNumberFormat="1" applyFont="1" applyAlignment="1">
      <alignment vertical="center"/>
    </xf>
    <xf numFmtId="165" fontId="6" fillId="0" borderId="0" xfId="0" applyNumberFormat="1" applyFont="1" applyBorder="1" applyAlignment="1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166" fontId="0" fillId="0" borderId="0" xfId="0" applyNumberFormat="1" applyAlignment="1">
      <alignment vertical="center"/>
    </xf>
    <xf numFmtId="165" fontId="3" fillId="0" borderId="1" xfId="0" applyNumberFormat="1" applyFont="1" applyBorder="1" applyAlignment="1"/>
    <xf numFmtId="2" fontId="0" fillId="0" borderId="0" xfId="0" applyNumberFormat="1"/>
    <xf numFmtId="0" fontId="14" fillId="3" borderId="3" xfId="0" applyFont="1" applyFill="1" applyBorder="1" applyAlignment="1">
      <alignment horizontal="center" vertical="center" wrapText="1"/>
    </xf>
    <xf numFmtId="165" fontId="0" fillId="0" borderId="0" xfId="0" applyNumberFormat="1"/>
    <xf numFmtId="49" fontId="1" fillId="0" borderId="0" xfId="0" applyNumberFormat="1" applyFont="1" applyBorder="1"/>
    <xf numFmtId="165" fontId="5" fillId="0" borderId="1" xfId="0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0" fontId="12" fillId="0" borderId="2" xfId="0" applyFont="1" applyFill="1" applyBorder="1" applyAlignment="1">
      <alignment horizontal="right" vertical="center" wrapText="1"/>
    </xf>
    <xf numFmtId="0" fontId="12" fillId="0" borderId="2" xfId="0" applyFont="1" applyBorder="1" applyAlignment="1">
      <alignment horizontal="left" vertical="center" wrapText="1"/>
    </xf>
    <xf numFmtId="0" fontId="12" fillId="0" borderId="4" xfId="0" applyFont="1" applyFill="1" applyBorder="1" applyAlignment="1">
      <alignment horizontal="right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left" vertical="center" wrapText="1"/>
    </xf>
    <xf numFmtId="0" fontId="12" fillId="0" borderId="8" xfId="0" applyFont="1" applyFill="1" applyBorder="1" applyAlignment="1">
      <alignment horizontal="right" vertical="center" wrapText="1"/>
    </xf>
    <xf numFmtId="0" fontId="12" fillId="0" borderId="8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right" vertical="center" wrapText="1"/>
    </xf>
    <xf numFmtId="165" fontId="12" fillId="0" borderId="0" xfId="0" applyNumberFormat="1" applyFont="1" applyBorder="1" applyAlignment="1">
      <alignment horizontal="center" vertical="center"/>
    </xf>
    <xf numFmtId="0" fontId="0" fillId="0" borderId="0" xfId="0" applyNumberFormat="1" applyBorder="1"/>
    <xf numFmtId="165" fontId="0" fillId="0" borderId="0" xfId="0" applyNumberFormat="1" applyFill="1" applyBorder="1"/>
    <xf numFmtId="0" fontId="1" fillId="0" borderId="0" xfId="0" applyNumberFormat="1" applyFont="1" applyBorder="1"/>
    <xf numFmtId="165" fontId="25" fillId="0" borderId="0" xfId="0" applyNumberFormat="1" applyFont="1" applyBorder="1" applyAlignment="1">
      <alignment horizontal="center" vertical="center"/>
    </xf>
    <xf numFmtId="0" fontId="8" fillId="3" borderId="0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165" fontId="25" fillId="0" borderId="0" xfId="0" applyNumberFormat="1" applyFont="1" applyFill="1" applyBorder="1" applyAlignment="1">
      <alignment horizontal="center" vertical="center"/>
    </xf>
    <xf numFmtId="2" fontId="6" fillId="0" borderId="0" xfId="0" applyNumberFormat="1" applyFont="1" applyBorder="1" applyAlignment="1">
      <alignment horizontal="center" vertical="center"/>
    </xf>
    <xf numFmtId="2" fontId="2" fillId="0" borderId="0" xfId="0" applyNumberFormat="1" applyFont="1" applyBorder="1" applyAlignment="1">
      <alignment vertical="center"/>
    </xf>
    <xf numFmtId="165" fontId="2" fillId="0" borderId="0" xfId="0" applyNumberFormat="1" applyFont="1" applyBorder="1" applyAlignment="1">
      <alignment vertical="center"/>
    </xf>
    <xf numFmtId="165" fontId="22" fillId="0" borderId="0" xfId="0" applyNumberFormat="1" applyFont="1" applyBorder="1" applyAlignment="1">
      <alignment vertical="center"/>
    </xf>
    <xf numFmtId="165" fontId="26" fillId="0" borderId="0" xfId="0" applyNumberFormat="1" applyFont="1" applyBorder="1" applyAlignment="1">
      <alignment vertical="center"/>
    </xf>
    <xf numFmtId="165" fontId="17" fillId="0" borderId="0" xfId="0" applyNumberFormat="1" applyFont="1" applyAlignment="1">
      <alignment horizontal="center" vertical="center"/>
    </xf>
    <xf numFmtId="0" fontId="6" fillId="3" borderId="7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/>
    </xf>
    <xf numFmtId="168" fontId="0" fillId="0" borderId="0" xfId="0" applyNumberFormat="1" applyBorder="1"/>
    <xf numFmtId="2" fontId="25" fillId="0" borderId="0" xfId="0" applyNumberFormat="1" applyFont="1" applyFill="1" applyBorder="1" applyAlignment="1">
      <alignment horizontal="center" vertical="center"/>
    </xf>
    <xf numFmtId="167" fontId="0" fillId="0" borderId="0" xfId="0" applyNumberFormat="1" applyAlignment="1">
      <alignment vertical="center"/>
    </xf>
    <xf numFmtId="167" fontId="0" fillId="0" borderId="0" xfId="0" applyNumberFormat="1" applyBorder="1" applyAlignment="1">
      <alignment vertical="center"/>
    </xf>
    <xf numFmtId="165" fontId="0" fillId="0" borderId="0" xfId="0" applyNumberFormat="1" applyFill="1" applyBorder="1" applyAlignment="1">
      <alignment vertical="center"/>
    </xf>
    <xf numFmtId="0" fontId="8" fillId="0" borderId="4" xfId="0" applyNumberFormat="1" applyFont="1" applyBorder="1" applyAlignment="1">
      <alignment horizontal="left" vertical="center" wrapText="1"/>
    </xf>
    <xf numFmtId="169" fontId="0" fillId="0" borderId="0" xfId="6" applyNumberFormat="1" applyFont="1" applyAlignment="1">
      <alignment vertical="center"/>
    </xf>
    <xf numFmtId="165" fontId="6" fillId="0" borderId="0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right" vertical="center"/>
    </xf>
    <xf numFmtId="0" fontId="6" fillId="3" borderId="7" xfId="0" applyFont="1" applyFill="1" applyBorder="1" applyAlignment="1">
      <alignment horizontal="center" vertical="center" wrapText="1"/>
    </xf>
    <xf numFmtId="165" fontId="0" fillId="0" borderId="0" xfId="0" applyNumberFormat="1" applyFill="1" applyAlignment="1">
      <alignment vertical="center"/>
    </xf>
    <xf numFmtId="0" fontId="28" fillId="0" borderId="4" xfId="0" applyFont="1" applyFill="1" applyBorder="1" applyAlignment="1">
      <alignment horizontal="center" vertical="center" wrapText="1"/>
    </xf>
    <xf numFmtId="0" fontId="31" fillId="0" borderId="27" xfId="0" applyFont="1" applyFill="1" applyBorder="1" applyAlignment="1">
      <alignment horizontal="right" vertical="center" wrapText="1"/>
    </xf>
    <xf numFmtId="0" fontId="28" fillId="0" borderId="29" xfId="0" applyFont="1" applyFill="1" applyBorder="1" applyAlignment="1">
      <alignment vertical="center" wrapText="1"/>
    </xf>
    <xf numFmtId="0" fontId="28" fillId="0" borderId="4" xfId="0" applyFont="1" applyFill="1" applyBorder="1" applyAlignment="1">
      <alignment horizontal="center" vertical="center"/>
    </xf>
    <xf numFmtId="0" fontId="28" fillId="0" borderId="27" xfId="0" applyFont="1" applyFill="1" applyBorder="1" applyAlignment="1">
      <alignment horizontal="right" vertical="center" wrapText="1"/>
    </xf>
    <xf numFmtId="0" fontId="28" fillId="0" borderId="29" xfId="0" applyFont="1" applyFill="1" applyBorder="1" applyAlignment="1">
      <alignment horizontal="left" vertical="center" wrapText="1"/>
    </xf>
    <xf numFmtId="167" fontId="30" fillId="0" borderId="0" xfId="0" applyNumberFormat="1" applyFont="1" applyFill="1" applyAlignment="1">
      <alignment vertical="center"/>
    </xf>
    <xf numFmtId="0" fontId="30" fillId="0" borderId="0" xfId="0" applyFont="1" applyFill="1" applyAlignment="1">
      <alignment vertical="center"/>
    </xf>
    <xf numFmtId="165" fontId="30" fillId="0" borderId="0" xfId="0" applyNumberFormat="1" applyFont="1" applyFill="1" applyAlignment="1">
      <alignment vertical="center"/>
    </xf>
    <xf numFmtId="165" fontId="30" fillId="0" borderId="0" xfId="0" applyNumberFormat="1" applyFont="1" applyFill="1" applyAlignment="1">
      <alignment horizontal="center" vertical="center"/>
    </xf>
    <xf numFmtId="0" fontId="30" fillId="0" borderId="0" xfId="0" applyFont="1" applyFill="1" applyBorder="1" applyAlignment="1">
      <alignment vertical="center"/>
    </xf>
    <xf numFmtId="2" fontId="30" fillId="0" borderId="0" xfId="0" applyNumberFormat="1" applyFont="1" applyFill="1" applyAlignment="1">
      <alignment vertical="center"/>
    </xf>
    <xf numFmtId="0" fontId="28" fillId="0" borderId="5" xfId="0" applyFont="1" applyFill="1" applyBorder="1" applyAlignment="1">
      <alignment horizontal="center" vertical="center" wrapText="1"/>
    </xf>
    <xf numFmtId="0" fontId="28" fillId="0" borderId="20" xfId="0" applyFont="1" applyFill="1" applyBorder="1" applyAlignment="1">
      <alignment horizontal="right" vertical="center" wrapText="1"/>
    </xf>
    <xf numFmtId="0" fontId="28" fillId="0" borderId="22" xfId="0" applyFont="1" applyFill="1" applyBorder="1" applyAlignment="1">
      <alignment horizontal="left" vertical="center" wrapText="1"/>
    </xf>
    <xf numFmtId="0" fontId="28" fillId="0" borderId="8" xfId="0" applyFont="1" applyFill="1" applyBorder="1" applyAlignment="1">
      <alignment horizontal="center" vertical="center"/>
    </xf>
    <xf numFmtId="165" fontId="7" fillId="0" borderId="0" xfId="0" applyNumberFormat="1" applyFont="1" applyFill="1" applyBorder="1" applyAlignment="1">
      <alignment horizontal="center" vertical="center"/>
    </xf>
    <xf numFmtId="2" fontId="0" fillId="0" borderId="0" xfId="0" applyNumberFormat="1" applyFill="1" applyAlignment="1">
      <alignment vertical="center"/>
    </xf>
    <xf numFmtId="0" fontId="7" fillId="0" borderId="5" xfId="0" applyFont="1" applyFill="1" applyBorder="1" applyAlignment="1">
      <alignment horizontal="center" vertical="center" wrapText="1"/>
    </xf>
    <xf numFmtId="165" fontId="0" fillId="0" borderId="0" xfId="0" applyNumberFormat="1" applyFill="1" applyAlignment="1">
      <alignment horizontal="center" vertical="center"/>
    </xf>
    <xf numFmtId="49" fontId="6" fillId="0" borderId="4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right" vertical="center" wrapText="1"/>
    </xf>
    <xf numFmtId="0" fontId="0" fillId="0" borderId="0" xfId="0" applyFill="1" applyAlignment="1">
      <alignment horizontal="center" vertical="center" wrapText="1"/>
    </xf>
    <xf numFmtId="165" fontId="0" fillId="0" borderId="0" xfId="0" applyNumberFormat="1" applyFill="1" applyAlignment="1">
      <alignment horizontal="center" vertical="center" wrapText="1"/>
    </xf>
    <xf numFmtId="1" fontId="25" fillId="0" borderId="0" xfId="0" applyNumberFormat="1" applyFont="1" applyBorder="1" applyAlignment="1">
      <alignment horizontal="center" vertical="center"/>
    </xf>
    <xf numFmtId="2" fontId="25" fillId="0" borderId="0" xfId="0" applyNumberFormat="1" applyFont="1" applyBorder="1" applyAlignment="1">
      <alignment vertical="center"/>
    </xf>
    <xf numFmtId="165" fontId="25" fillId="0" borderId="0" xfId="0" applyNumberFormat="1" applyFont="1" applyBorder="1" applyAlignment="1">
      <alignment vertical="center"/>
    </xf>
    <xf numFmtId="165" fontId="0" fillId="0" borderId="0" xfId="0" applyNumberFormat="1" applyBorder="1" applyAlignment="1">
      <alignment horizontal="center" vertical="center"/>
    </xf>
    <xf numFmtId="1" fontId="25" fillId="0" borderId="0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/>
    </xf>
    <xf numFmtId="165" fontId="5" fillId="0" borderId="0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65" fontId="5" fillId="0" borderId="2" xfId="0" applyNumberFormat="1" applyFont="1" applyFill="1" applyBorder="1" applyAlignment="1">
      <alignment vertical="center" wrapText="1"/>
    </xf>
    <xf numFmtId="165" fontId="5" fillId="0" borderId="4" xfId="0" applyNumberFormat="1" applyFont="1" applyFill="1" applyBorder="1" applyAlignment="1">
      <alignment vertical="center" wrapText="1"/>
    </xf>
    <xf numFmtId="165" fontId="5" fillId="0" borderId="5" xfId="0" applyNumberFormat="1" applyFont="1" applyFill="1" applyBorder="1" applyAlignment="1">
      <alignment vertical="center" wrapText="1"/>
    </xf>
    <xf numFmtId="165" fontId="5" fillId="4" borderId="4" xfId="0" applyNumberFormat="1" applyFont="1" applyFill="1" applyBorder="1" applyAlignment="1">
      <alignment vertical="center" wrapText="1"/>
    </xf>
    <xf numFmtId="165" fontId="5" fillId="0" borderId="4" xfId="0" applyNumberFormat="1" applyFont="1" applyBorder="1" applyAlignment="1">
      <alignment vertical="center" wrapText="1"/>
    </xf>
    <xf numFmtId="165" fontId="5" fillId="4" borderId="7" xfId="0" applyNumberFormat="1" applyFont="1" applyFill="1" applyBorder="1" applyAlignment="1">
      <alignment vertical="center" wrapText="1"/>
    </xf>
    <xf numFmtId="165" fontId="4" fillId="0" borderId="6" xfId="0" applyNumberFormat="1" applyFont="1" applyBorder="1" applyAlignment="1">
      <alignment vertical="center" wrapText="1"/>
    </xf>
    <xf numFmtId="165" fontId="5" fillId="0" borderId="16" xfId="0" applyNumberFormat="1" applyFont="1" applyBorder="1" applyAlignment="1">
      <alignment vertical="center" wrapText="1"/>
    </xf>
    <xf numFmtId="0" fontId="0" fillId="0" borderId="0" xfId="0" applyFill="1" applyBorder="1"/>
    <xf numFmtId="165" fontId="1" fillId="0" borderId="0" xfId="0" applyNumberFormat="1" applyFont="1" applyFill="1" applyAlignment="1">
      <alignment vertical="center"/>
    </xf>
    <xf numFmtId="0" fontId="0" fillId="0" borderId="0" xfId="0" applyFill="1" applyAlignment="1">
      <alignment horizontal="center" vertical="center"/>
    </xf>
    <xf numFmtId="167" fontId="0" fillId="0" borderId="0" xfId="0" applyNumberFormat="1" applyFill="1" applyBorder="1" applyAlignment="1">
      <alignment horizontal="center" vertical="center"/>
    </xf>
    <xf numFmtId="2" fontId="4" fillId="0" borderId="6" xfId="0" applyNumberFormat="1" applyFont="1" applyBorder="1" applyAlignment="1">
      <alignment vertical="center" wrapText="1"/>
    </xf>
    <xf numFmtId="2" fontId="0" fillId="0" borderId="0" xfId="0" applyNumberFormat="1" applyFill="1" applyBorder="1"/>
    <xf numFmtId="165" fontId="0" fillId="0" borderId="0" xfId="0" applyNumberFormat="1" applyBorder="1" applyAlignment="1"/>
    <xf numFmtId="0" fontId="0" fillId="7" borderId="0" xfId="0" applyFill="1" applyAlignment="1">
      <alignment vertical="center"/>
    </xf>
    <xf numFmtId="1" fontId="25" fillId="0" borderId="0" xfId="0" applyNumberFormat="1" applyFont="1" applyBorder="1" applyAlignment="1">
      <alignment vertical="center"/>
    </xf>
    <xf numFmtId="165" fontId="0" fillId="7" borderId="0" xfId="0" applyNumberFormat="1" applyFill="1" applyBorder="1" applyAlignment="1">
      <alignment vertical="center"/>
    </xf>
    <xf numFmtId="165" fontId="0" fillId="7" borderId="0" xfId="0" applyNumberFormat="1" applyFill="1" applyBorder="1" applyAlignment="1">
      <alignment horizontal="center" vertical="center"/>
    </xf>
    <xf numFmtId="0" fontId="1" fillId="7" borderId="0" xfId="0" applyFont="1" applyFill="1" applyBorder="1" applyAlignment="1">
      <alignment vertical="center"/>
    </xf>
    <xf numFmtId="165" fontId="12" fillId="7" borderId="0" xfId="0" applyNumberFormat="1" applyFont="1" applyFill="1" applyBorder="1" applyAlignment="1">
      <alignment horizontal="center" vertical="center"/>
    </xf>
    <xf numFmtId="165" fontId="2" fillId="7" borderId="0" xfId="0" applyNumberFormat="1" applyFont="1" applyFill="1" applyBorder="1" applyAlignment="1">
      <alignment vertical="center"/>
    </xf>
    <xf numFmtId="0" fontId="0" fillId="7" borderId="0" xfId="0" applyFill="1" applyBorder="1" applyAlignment="1">
      <alignment vertical="center"/>
    </xf>
    <xf numFmtId="166" fontId="12" fillId="0" borderId="0" xfId="0" applyNumberFormat="1" applyFont="1" applyBorder="1" applyAlignment="1">
      <alignment horizontal="center" vertical="center"/>
    </xf>
    <xf numFmtId="0" fontId="6" fillId="5" borderId="0" xfId="0" applyFont="1" applyFill="1" applyAlignment="1">
      <alignment horizontal="center" vertical="center"/>
    </xf>
    <xf numFmtId="1" fontId="0" fillId="0" borderId="0" xfId="0" applyNumberFormat="1" applyAlignment="1">
      <alignment vertical="center"/>
    </xf>
    <xf numFmtId="165" fontId="6" fillId="5" borderId="0" xfId="0" applyNumberFormat="1" applyFont="1" applyFill="1" applyAlignment="1">
      <alignment horizontal="center" vertical="center"/>
    </xf>
    <xf numFmtId="0" fontId="12" fillId="0" borderId="0" xfId="0" applyFont="1" applyAlignment="1">
      <alignment vertical="center"/>
    </xf>
    <xf numFmtId="0" fontId="1" fillId="5" borderId="0" xfId="0" applyFont="1" applyFill="1" applyAlignment="1">
      <alignment vertical="center"/>
    </xf>
    <xf numFmtId="165" fontId="0" fillId="5" borderId="0" xfId="0" applyNumberFormat="1" applyFill="1" applyAlignment="1">
      <alignment vertical="center"/>
    </xf>
    <xf numFmtId="0" fontId="0" fillId="5" borderId="0" xfId="0" applyFill="1" applyAlignment="1">
      <alignment vertical="center"/>
    </xf>
    <xf numFmtId="0" fontId="0" fillId="0" borderId="0" xfId="0" applyBorder="1" applyAlignment="1">
      <alignment horizontal="right" vertical="center" wrapText="1"/>
    </xf>
    <xf numFmtId="0" fontId="24" fillId="3" borderId="36" xfId="0" applyFont="1" applyFill="1" applyBorder="1" applyAlignment="1">
      <alignment horizontal="right" vertical="center" wrapText="1"/>
    </xf>
    <xf numFmtId="0" fontId="12" fillId="0" borderId="38" xfId="0" applyFont="1" applyBorder="1" applyAlignment="1">
      <alignment horizontal="right" vertical="center" wrapText="1"/>
    </xf>
    <xf numFmtId="0" fontId="12" fillId="0" borderId="38" xfId="0" applyFont="1" applyBorder="1" applyAlignment="1">
      <alignment horizontal="center" vertical="center" wrapText="1"/>
    </xf>
    <xf numFmtId="49" fontId="12" fillId="0" borderId="38" xfId="0" applyNumberFormat="1" applyFont="1" applyBorder="1" applyAlignment="1">
      <alignment horizontal="center" vertical="center" wrapText="1"/>
    </xf>
    <xf numFmtId="0" fontId="12" fillId="0" borderId="0" xfId="0" applyFont="1" applyBorder="1" applyAlignment="1">
      <alignment horizontal="right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vertical="center" wrapText="1"/>
    </xf>
    <xf numFmtId="165" fontId="5" fillId="0" borderId="1" xfId="0" applyNumberFormat="1" applyFont="1" applyBorder="1" applyAlignment="1">
      <alignment horizontal="right" vertical="center"/>
    </xf>
    <xf numFmtId="165" fontId="0" fillId="7" borderId="0" xfId="0" applyNumberFormat="1" applyFill="1" applyAlignment="1">
      <alignment vertical="center"/>
    </xf>
    <xf numFmtId="0" fontId="6" fillId="3" borderId="7" xfId="0" applyFont="1" applyFill="1" applyBorder="1" applyAlignment="1">
      <alignment horizontal="center" vertical="center" wrapText="1"/>
    </xf>
    <xf numFmtId="49" fontId="6" fillId="0" borderId="0" xfId="0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right" vertical="center"/>
    </xf>
    <xf numFmtId="0" fontId="12" fillId="0" borderId="2" xfId="0" applyFont="1" applyFill="1" applyBorder="1" applyAlignment="1">
      <alignment vertical="center" wrapText="1"/>
    </xf>
    <xf numFmtId="165" fontId="12" fillId="0" borderId="2" xfId="0" applyNumberFormat="1" applyFont="1" applyBorder="1" applyAlignment="1">
      <alignment vertical="center"/>
    </xf>
    <xf numFmtId="165" fontId="12" fillId="0" borderId="4" xfId="0" applyNumberFormat="1" applyFont="1" applyFill="1" applyBorder="1" applyAlignment="1">
      <alignment vertical="center" wrapText="1"/>
    </xf>
    <xf numFmtId="165" fontId="12" fillId="0" borderId="4" xfId="0" applyNumberFormat="1" applyFont="1" applyBorder="1" applyAlignment="1">
      <alignment vertical="center"/>
    </xf>
    <xf numFmtId="0" fontId="12" fillId="0" borderId="4" xfId="0" applyFont="1" applyFill="1" applyBorder="1" applyAlignment="1">
      <alignment vertical="center" wrapText="1"/>
    </xf>
    <xf numFmtId="165" fontId="12" fillId="0" borderId="8" xfId="0" applyNumberFormat="1" applyFont="1" applyFill="1" applyBorder="1" applyAlignment="1">
      <alignment vertical="center" wrapText="1"/>
    </xf>
    <xf numFmtId="165" fontId="12" fillId="0" borderId="8" xfId="0" applyNumberFormat="1" applyFont="1" applyBorder="1" applyAlignment="1">
      <alignment vertical="center"/>
    </xf>
    <xf numFmtId="165" fontId="6" fillId="0" borderId="4" xfId="0" applyNumberFormat="1" applyFont="1" applyBorder="1" applyAlignment="1">
      <alignment horizontal="right" vertical="center"/>
    </xf>
    <xf numFmtId="0" fontId="6" fillId="0" borderId="15" xfId="0" applyFont="1" applyBorder="1" applyAlignment="1">
      <alignment vertical="center" wrapText="1"/>
    </xf>
    <xf numFmtId="165" fontId="6" fillId="0" borderId="15" xfId="0" applyNumberFormat="1" applyFont="1" applyBorder="1" applyAlignment="1">
      <alignment vertical="center"/>
    </xf>
    <xf numFmtId="165" fontId="6" fillId="0" borderId="4" xfId="0" applyNumberFormat="1" applyFont="1" applyBorder="1" applyAlignment="1">
      <alignment vertical="center" wrapText="1"/>
    </xf>
    <xf numFmtId="165" fontId="6" fillId="0" borderId="4" xfId="0" applyNumberFormat="1" applyFont="1" applyBorder="1" applyAlignment="1">
      <alignment vertical="center"/>
    </xf>
    <xf numFmtId="0" fontId="6" fillId="0" borderId="4" xfId="0" applyFont="1" applyBorder="1" applyAlignment="1">
      <alignment vertical="center" wrapText="1"/>
    </xf>
    <xf numFmtId="165" fontId="6" fillId="0" borderId="5" xfId="0" applyNumberFormat="1" applyFont="1" applyBorder="1" applyAlignment="1">
      <alignment vertical="center" wrapText="1"/>
    </xf>
    <xf numFmtId="0" fontId="6" fillId="0" borderId="5" xfId="0" applyNumberFormat="1" applyFont="1" applyBorder="1" applyAlignment="1">
      <alignment vertical="center" wrapText="1"/>
    </xf>
    <xf numFmtId="165" fontId="6" fillId="0" borderId="6" xfId="0" applyNumberFormat="1" applyFont="1" applyBorder="1" applyAlignment="1">
      <alignment vertical="center" wrapText="1"/>
    </xf>
    <xf numFmtId="165" fontId="6" fillId="0" borderId="6" xfId="0" applyNumberFormat="1" applyFont="1" applyBorder="1" applyAlignment="1">
      <alignment vertical="center"/>
    </xf>
    <xf numFmtId="165" fontId="5" fillId="0" borderId="2" xfId="0" applyNumberFormat="1" applyFont="1" applyBorder="1" applyAlignment="1">
      <alignment vertical="center"/>
    </xf>
    <xf numFmtId="165" fontId="5" fillId="0" borderId="4" xfId="0" applyNumberFormat="1" applyFont="1" applyBorder="1" applyAlignment="1">
      <alignment vertical="center"/>
    </xf>
    <xf numFmtId="165" fontId="16" fillId="0" borderId="9" xfId="0" applyNumberFormat="1" applyFont="1" applyBorder="1" applyAlignment="1">
      <alignment vertical="center" wrapText="1"/>
    </xf>
    <xf numFmtId="165" fontId="5" fillId="0" borderId="28" xfId="0" applyNumberFormat="1" applyFont="1" applyFill="1" applyBorder="1" applyAlignment="1">
      <alignment horizontal="right" vertical="center"/>
    </xf>
    <xf numFmtId="2" fontId="5" fillId="0" borderId="28" xfId="0" applyNumberFormat="1" applyFont="1" applyFill="1" applyBorder="1" applyAlignment="1">
      <alignment horizontal="right" vertical="center"/>
    </xf>
    <xf numFmtId="165" fontId="5" fillId="0" borderId="25" xfId="0" applyNumberFormat="1" applyFont="1" applyFill="1" applyBorder="1" applyAlignment="1">
      <alignment horizontal="right" vertical="center"/>
    </xf>
    <xf numFmtId="2" fontId="5" fillId="0" borderId="25" xfId="0" applyNumberFormat="1" applyFont="1" applyFill="1" applyBorder="1" applyAlignment="1">
      <alignment horizontal="right" vertical="center"/>
    </xf>
    <xf numFmtId="165" fontId="5" fillId="0" borderId="26" xfId="0" applyNumberFormat="1" applyFont="1" applyFill="1" applyBorder="1" applyAlignment="1">
      <alignment horizontal="right" vertical="center"/>
    </xf>
    <xf numFmtId="2" fontId="5" fillId="0" borderId="26" xfId="0" applyNumberFormat="1" applyFont="1" applyFill="1" applyBorder="1" applyAlignment="1">
      <alignment horizontal="right" vertical="center"/>
    </xf>
    <xf numFmtId="165" fontId="5" fillId="0" borderId="29" xfId="0" applyNumberFormat="1" applyFont="1" applyFill="1" applyBorder="1" applyAlignment="1">
      <alignment horizontal="right" vertical="center"/>
    </xf>
    <xf numFmtId="2" fontId="5" fillId="0" borderId="29" xfId="0" applyNumberFormat="1" applyFont="1" applyFill="1" applyBorder="1" applyAlignment="1">
      <alignment horizontal="right" vertical="center"/>
    </xf>
    <xf numFmtId="165" fontId="29" fillId="0" borderId="28" xfId="0" applyNumberFormat="1" applyFont="1" applyFill="1" applyBorder="1" applyAlignment="1">
      <alignment horizontal="right" vertical="center"/>
    </xf>
    <xf numFmtId="2" fontId="29" fillId="0" borderId="28" xfId="0" applyNumberFormat="1" applyFont="1" applyFill="1" applyBorder="1" applyAlignment="1">
      <alignment horizontal="right" vertical="center"/>
    </xf>
    <xf numFmtId="2" fontId="29" fillId="0" borderId="29" xfId="0" applyNumberFormat="1" applyFont="1" applyFill="1" applyBorder="1" applyAlignment="1">
      <alignment horizontal="right" vertical="center"/>
    </xf>
    <xf numFmtId="165" fontId="29" fillId="0" borderId="29" xfId="0" applyNumberFormat="1" applyFont="1" applyFill="1" applyBorder="1" applyAlignment="1">
      <alignment horizontal="right" vertical="center"/>
    </xf>
    <xf numFmtId="165" fontId="29" fillId="0" borderId="21" xfId="0" applyNumberFormat="1" applyFont="1" applyFill="1" applyBorder="1" applyAlignment="1">
      <alignment horizontal="right" vertical="center"/>
    </xf>
    <xf numFmtId="2" fontId="29" fillId="0" borderId="21" xfId="0" applyNumberFormat="1" applyFont="1" applyFill="1" applyBorder="1" applyAlignment="1">
      <alignment horizontal="right" vertical="center"/>
    </xf>
    <xf numFmtId="165" fontId="29" fillId="0" borderId="25" xfId="0" applyNumberFormat="1" applyFont="1" applyFill="1" applyBorder="1" applyAlignment="1">
      <alignment horizontal="right" vertical="center"/>
    </xf>
    <xf numFmtId="166" fontId="5" fillId="2" borderId="28" xfId="0" applyNumberFormat="1" applyFont="1" applyFill="1" applyBorder="1" applyAlignment="1">
      <alignment horizontal="right" vertical="center"/>
    </xf>
    <xf numFmtId="165" fontId="5" fillId="5" borderId="28" xfId="0" applyNumberFormat="1" applyFont="1" applyFill="1" applyBorder="1" applyAlignment="1">
      <alignment horizontal="right" vertical="center"/>
    </xf>
    <xf numFmtId="165" fontId="5" fillId="0" borderId="34" xfId="0" applyNumberFormat="1" applyFont="1" applyFill="1" applyBorder="1" applyAlignment="1">
      <alignment horizontal="right" vertical="center"/>
    </xf>
    <xf numFmtId="165" fontId="5" fillId="2" borderId="34" xfId="0" applyNumberFormat="1" applyFont="1" applyFill="1" applyBorder="1" applyAlignment="1">
      <alignment horizontal="right" vertical="center"/>
    </xf>
    <xf numFmtId="165" fontId="5" fillId="5" borderId="34" xfId="0" applyNumberFormat="1" applyFont="1" applyFill="1" applyBorder="1" applyAlignment="1">
      <alignment horizontal="right" vertical="center"/>
    </xf>
    <xf numFmtId="165" fontId="14" fillId="0" borderId="2" xfId="7" applyNumberFormat="1" applyFont="1" applyBorder="1" applyAlignment="1">
      <alignment vertical="center" wrapText="1"/>
    </xf>
    <xf numFmtId="165" fontId="5" fillId="0" borderId="25" xfId="0" applyNumberFormat="1" applyFont="1" applyFill="1" applyBorder="1" applyAlignment="1">
      <alignment vertical="center"/>
    </xf>
    <xf numFmtId="165" fontId="5" fillId="0" borderId="28" xfId="0" applyNumberFormat="1" applyFont="1" applyFill="1" applyBorder="1" applyAlignment="1">
      <alignment vertical="center"/>
    </xf>
    <xf numFmtId="165" fontId="5" fillId="0" borderId="21" xfId="0" applyNumberFormat="1" applyFont="1" applyFill="1" applyBorder="1" applyAlignment="1">
      <alignment vertical="center"/>
    </xf>
    <xf numFmtId="165" fontId="5" fillId="0" borderId="31" xfId="0" applyNumberFormat="1" applyFont="1" applyFill="1" applyBorder="1" applyAlignment="1">
      <alignment vertical="center"/>
    </xf>
    <xf numFmtId="165" fontId="7" fillId="8" borderId="25" xfId="0" applyNumberFormat="1" applyFont="1" applyFill="1" applyBorder="1" applyAlignment="1">
      <alignment horizontal="right" vertical="center"/>
    </xf>
    <xf numFmtId="165" fontId="7" fillId="0" borderId="28" xfId="0" applyNumberFormat="1" applyFont="1" applyFill="1" applyBorder="1" applyAlignment="1">
      <alignment horizontal="right" vertical="center"/>
    </xf>
    <xf numFmtId="165" fontId="7" fillId="0" borderId="21" xfId="0" applyNumberFormat="1" applyFont="1" applyFill="1" applyBorder="1" applyAlignment="1">
      <alignment horizontal="right" vertical="center"/>
    </xf>
    <xf numFmtId="165" fontId="7" fillId="0" borderId="25" xfId="0" applyNumberFormat="1" applyFont="1" applyFill="1" applyBorder="1" applyAlignment="1">
      <alignment horizontal="right" vertical="center"/>
    </xf>
    <xf numFmtId="165" fontId="7" fillId="6" borderId="28" xfId="0" applyNumberFormat="1" applyFont="1" applyFill="1" applyBorder="1" applyAlignment="1">
      <alignment horizontal="right" vertical="center"/>
    </xf>
    <xf numFmtId="165" fontId="7" fillId="6" borderId="28" xfId="0" applyNumberFormat="1" applyFont="1" applyFill="1" applyBorder="1" applyAlignment="1">
      <alignment horizontal="right" vertical="center" readingOrder="2"/>
    </xf>
    <xf numFmtId="165" fontId="7" fillId="0" borderId="34" xfId="0" applyNumberFormat="1" applyFont="1" applyFill="1" applyBorder="1" applyAlignment="1">
      <alignment horizontal="right" vertical="center"/>
    </xf>
    <xf numFmtId="165" fontId="7" fillId="0" borderId="31" xfId="0" applyNumberFormat="1" applyFont="1" applyFill="1" applyBorder="1" applyAlignment="1">
      <alignment horizontal="right" vertical="center"/>
    </xf>
    <xf numFmtId="2" fontId="5" fillId="0" borderId="16" xfId="0" applyNumberFormat="1" applyFont="1" applyFill="1" applyBorder="1" applyAlignment="1">
      <alignment vertical="center" wrapText="1"/>
    </xf>
    <xf numFmtId="165" fontId="5" fillId="0" borderId="15" xfId="0" applyNumberFormat="1" applyFont="1" applyFill="1" applyBorder="1" applyAlignment="1">
      <alignment vertical="center" wrapText="1"/>
    </xf>
    <xf numFmtId="2" fontId="5" fillId="0" borderId="4" xfId="0" applyNumberFormat="1" applyFont="1" applyFill="1" applyBorder="1" applyAlignment="1">
      <alignment vertical="center" wrapText="1"/>
    </xf>
    <xf numFmtId="2" fontId="5" fillId="4" borderId="4" xfId="0" applyNumberFormat="1" applyFont="1" applyFill="1" applyBorder="1" applyAlignment="1">
      <alignment vertical="center" wrapText="1"/>
    </xf>
    <xf numFmtId="165" fontId="5" fillId="0" borderId="16" xfId="0" applyNumberFormat="1" applyFont="1" applyFill="1" applyBorder="1" applyAlignment="1">
      <alignment vertical="center" wrapText="1"/>
    </xf>
    <xf numFmtId="2" fontId="5" fillId="4" borderId="7" xfId="0" applyNumberFormat="1" applyFont="1" applyFill="1" applyBorder="1" applyAlignment="1">
      <alignment vertical="center" wrapText="1"/>
    </xf>
    <xf numFmtId="165" fontId="4" fillId="0" borderId="13" xfId="0" applyNumberFormat="1" applyFont="1" applyBorder="1" applyAlignment="1">
      <alignment vertical="center" wrapText="1"/>
    </xf>
    <xf numFmtId="165" fontId="4" fillId="2" borderId="13" xfId="0" applyNumberFormat="1" applyFont="1" applyFill="1" applyBorder="1" applyAlignment="1">
      <alignment vertical="center" wrapText="1"/>
    </xf>
    <xf numFmtId="165" fontId="4" fillId="6" borderId="13" xfId="0" applyNumberFormat="1" applyFont="1" applyFill="1" applyBorder="1" applyAlignment="1">
      <alignment vertical="center" wrapText="1"/>
    </xf>
    <xf numFmtId="165" fontId="4" fillId="0" borderId="13" xfId="0" applyNumberFormat="1" applyFont="1" applyFill="1" applyBorder="1" applyAlignment="1">
      <alignment vertical="center" wrapText="1"/>
    </xf>
    <xf numFmtId="165" fontId="4" fillId="0" borderId="12" xfId="0" applyNumberFormat="1" applyFont="1" applyBorder="1" applyAlignment="1">
      <alignment vertical="center" wrapText="1"/>
    </xf>
    <xf numFmtId="165" fontId="4" fillId="2" borderId="12" xfId="0" applyNumberFormat="1" applyFont="1" applyFill="1" applyBorder="1" applyAlignment="1">
      <alignment vertical="center" wrapText="1"/>
    </xf>
    <xf numFmtId="165" fontId="4" fillId="6" borderId="12" xfId="0" applyNumberFormat="1" applyFont="1" applyFill="1" applyBorder="1" applyAlignment="1">
      <alignment vertical="center" wrapText="1"/>
    </xf>
    <xf numFmtId="165" fontId="4" fillId="0" borderId="12" xfId="0" applyNumberFormat="1" applyFont="1" applyFill="1" applyBorder="1" applyAlignment="1">
      <alignment vertical="center" wrapText="1"/>
    </xf>
    <xf numFmtId="0" fontId="5" fillId="0" borderId="4" xfId="0" applyNumberFormat="1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165" fontId="5" fillId="0" borderId="5" xfId="0" applyNumberFormat="1" applyFont="1" applyBorder="1" applyAlignment="1">
      <alignment vertical="center" wrapText="1"/>
    </xf>
    <xf numFmtId="165" fontId="5" fillId="0" borderId="7" xfId="0" applyNumberFormat="1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165" fontId="5" fillId="0" borderId="11" xfId="0" applyNumberFormat="1" applyFont="1" applyBorder="1" applyAlignment="1">
      <alignment vertical="center" wrapText="1"/>
    </xf>
    <xf numFmtId="0" fontId="5" fillId="6" borderId="14" xfId="0" applyNumberFormat="1" applyFont="1" applyFill="1" applyBorder="1" applyAlignment="1">
      <alignment vertical="center" wrapText="1"/>
    </xf>
    <xf numFmtId="165" fontId="5" fillId="0" borderId="10" xfId="0" applyNumberFormat="1" applyFont="1" applyBorder="1" applyAlignment="1">
      <alignment vertical="center" wrapText="1"/>
    </xf>
    <xf numFmtId="165" fontId="5" fillId="0" borderId="12" xfId="0" applyNumberFormat="1" applyFont="1" applyBorder="1" applyAlignment="1">
      <alignment vertical="center" wrapText="1"/>
    </xf>
    <xf numFmtId="165" fontId="5" fillId="0" borderId="2" xfId="0" applyNumberFormat="1" applyFont="1" applyBorder="1" applyAlignment="1">
      <alignment vertical="center" wrapText="1"/>
    </xf>
    <xf numFmtId="0" fontId="5" fillId="0" borderId="8" xfId="0" applyNumberFormat="1" applyFont="1" applyBorder="1" applyAlignment="1">
      <alignment vertical="center" wrapText="1"/>
    </xf>
    <xf numFmtId="165" fontId="5" fillId="0" borderId="8" xfId="0" applyNumberFormat="1" applyFont="1" applyBorder="1" applyAlignment="1">
      <alignment vertical="center" wrapText="1"/>
    </xf>
    <xf numFmtId="165" fontId="5" fillId="0" borderId="6" xfId="0" applyNumberFormat="1" applyFont="1" applyBorder="1" applyAlignment="1">
      <alignment vertical="center" wrapText="1"/>
    </xf>
    <xf numFmtId="165" fontId="5" fillId="6" borderId="10" xfId="0" applyNumberFormat="1" applyFont="1" applyFill="1" applyBorder="1" applyAlignment="1">
      <alignment vertical="center" wrapText="1"/>
    </xf>
    <xf numFmtId="165" fontId="5" fillId="0" borderId="15" xfId="0" applyNumberFormat="1" applyFont="1" applyBorder="1" applyAlignment="1">
      <alignment vertical="center" wrapText="1"/>
    </xf>
    <xf numFmtId="165" fontId="5" fillId="0" borderId="0" xfId="0" applyNumberFormat="1" applyFont="1" applyBorder="1" applyAlignment="1">
      <alignment vertical="center" wrapText="1"/>
    </xf>
    <xf numFmtId="165" fontId="5" fillId="0" borderId="9" xfId="0" applyNumberFormat="1" applyFont="1" applyBorder="1" applyAlignment="1">
      <alignment vertical="center" wrapText="1"/>
    </xf>
    <xf numFmtId="165" fontId="7" fillId="8" borderId="28" xfId="0" applyNumberFormat="1" applyFont="1" applyFill="1" applyBorder="1" applyAlignment="1">
      <alignment horizontal="right" vertical="center"/>
    </xf>
    <xf numFmtId="2" fontId="5" fillId="0" borderId="15" xfId="0" applyNumberFormat="1" applyFont="1" applyBorder="1" applyAlignment="1">
      <alignment vertical="center"/>
    </xf>
    <xf numFmtId="2" fontId="5" fillId="0" borderId="5" xfId="0" applyNumberFormat="1" applyFont="1" applyBorder="1" applyAlignment="1">
      <alignment vertical="center"/>
    </xf>
    <xf numFmtId="2" fontId="5" fillId="0" borderId="8" xfId="0" applyNumberFormat="1" applyFont="1" applyBorder="1" applyAlignment="1">
      <alignment vertical="center"/>
    </xf>
    <xf numFmtId="2" fontId="16" fillId="0" borderId="9" xfId="0" applyNumberFormat="1" applyFont="1" applyBorder="1" applyAlignment="1">
      <alignment vertical="center" wrapText="1"/>
    </xf>
    <xf numFmtId="165" fontId="0" fillId="0" borderId="0" xfId="0" applyNumberFormat="1" applyBorder="1" applyAlignment="1">
      <alignment horizontal="right"/>
    </xf>
    <xf numFmtId="0" fontId="23" fillId="0" borderId="41" xfId="0" applyFont="1" applyBorder="1" applyAlignment="1">
      <alignment horizontal="center" vertical="center" wrapText="1"/>
    </xf>
    <xf numFmtId="0" fontId="23" fillId="0" borderId="42" xfId="0" applyFont="1" applyBorder="1" applyAlignment="1">
      <alignment horizontal="center" vertical="center" wrapText="1"/>
    </xf>
    <xf numFmtId="0" fontId="16" fillId="0" borderId="39" xfId="0" applyFont="1" applyBorder="1" applyAlignment="1">
      <alignment horizontal="right" vertical="center" wrapText="1"/>
    </xf>
    <xf numFmtId="0" fontId="16" fillId="0" borderId="40" xfId="0" applyFont="1" applyBorder="1" applyAlignment="1">
      <alignment horizontal="right" vertical="center" wrapText="1"/>
    </xf>
    <xf numFmtId="0" fontId="16" fillId="0" borderId="10" xfId="0" applyFont="1" applyBorder="1" applyAlignment="1">
      <alignment horizontal="right" vertical="center" wrapText="1"/>
    </xf>
    <xf numFmtId="0" fontId="12" fillId="0" borderId="15" xfId="0" applyFont="1" applyBorder="1" applyAlignment="1">
      <alignment horizontal="right" vertical="center" wrapText="1"/>
    </xf>
    <xf numFmtId="0" fontId="14" fillId="0" borderId="0" xfId="0" applyFont="1" applyBorder="1" applyAlignment="1">
      <alignment horizontal="center" vertical="center" wrapText="1"/>
    </xf>
    <xf numFmtId="0" fontId="14" fillId="0" borderId="23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0" fontId="4" fillId="0" borderId="23" xfId="0" applyFont="1" applyBorder="1" applyAlignment="1">
      <alignment horizontal="center" vertical="center"/>
    </xf>
    <xf numFmtId="0" fontId="4" fillId="0" borderId="23" xfId="0" applyFont="1" applyBorder="1" applyAlignment="1">
      <alignment horizontal="right" vertical="center"/>
    </xf>
    <xf numFmtId="0" fontId="14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7" fillId="0" borderId="23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 wrapText="1"/>
    </xf>
    <xf numFmtId="0" fontId="17" fillId="3" borderId="7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right" vertical="center"/>
    </xf>
    <xf numFmtId="0" fontId="4" fillId="3" borderId="7" xfId="0" applyFont="1" applyFill="1" applyBorder="1" applyAlignment="1">
      <alignment horizontal="right" vertical="center"/>
    </xf>
    <xf numFmtId="0" fontId="4" fillId="3" borderId="1" xfId="0" applyFont="1" applyFill="1" applyBorder="1" applyAlignment="1">
      <alignment horizontal="left" vertical="center" wrapText="1"/>
    </xf>
    <xf numFmtId="0" fontId="4" fillId="3" borderId="7" xfId="0" applyFont="1" applyFill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/>
    </xf>
    <xf numFmtId="0" fontId="28" fillId="0" borderId="24" xfId="0" applyFont="1" applyFill="1" applyBorder="1" applyAlignment="1">
      <alignment horizontal="center" vertical="center" wrapText="1"/>
    </xf>
    <xf numFmtId="0" fontId="28" fillId="0" borderId="25" xfId="0" applyFont="1" applyFill="1" applyBorder="1" applyAlignment="1">
      <alignment horizontal="center" vertical="center" wrapText="1"/>
    </xf>
    <xf numFmtId="0" fontId="28" fillId="0" borderId="26" xfId="0" applyFont="1" applyFill="1" applyBorder="1" applyAlignment="1">
      <alignment horizontal="center" vertical="center" wrapText="1"/>
    </xf>
    <xf numFmtId="0" fontId="7" fillId="0" borderId="27" xfId="0" applyFont="1" applyFill="1" applyBorder="1" applyAlignment="1">
      <alignment horizontal="center" vertical="center" wrapText="1"/>
    </xf>
    <xf numFmtId="0" fontId="7" fillId="0" borderId="28" xfId="0" applyFont="1" applyFill="1" applyBorder="1" applyAlignment="1">
      <alignment horizontal="center" vertical="center" wrapText="1"/>
    </xf>
    <xf numFmtId="0" fontId="6" fillId="0" borderId="28" xfId="0" applyFont="1" applyFill="1" applyBorder="1" applyAlignment="1">
      <alignment horizontal="center" vertical="center" wrapText="1"/>
    </xf>
    <xf numFmtId="0" fontId="6" fillId="0" borderId="29" xfId="0" applyFont="1" applyFill="1" applyBorder="1" applyAlignment="1">
      <alignment horizontal="center" vertical="center" wrapText="1"/>
    </xf>
    <xf numFmtId="0" fontId="6" fillId="0" borderId="33" xfId="0" applyFont="1" applyFill="1" applyBorder="1" applyAlignment="1">
      <alignment horizontal="center" vertical="center" wrapText="1"/>
    </xf>
    <xf numFmtId="0" fontId="6" fillId="0" borderId="34" xfId="0" applyFont="1" applyFill="1" applyBorder="1" applyAlignment="1">
      <alignment horizontal="center" vertical="center" wrapText="1"/>
    </xf>
    <xf numFmtId="0" fontId="6" fillId="0" borderId="35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right" vertical="center" readingOrder="1"/>
    </xf>
    <xf numFmtId="0" fontId="4" fillId="0" borderId="0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/>
    </xf>
    <xf numFmtId="0" fontId="7" fillId="0" borderId="31" xfId="0" applyFont="1" applyFill="1" applyBorder="1" applyAlignment="1">
      <alignment horizontal="center" vertical="center" wrapText="1"/>
    </xf>
    <xf numFmtId="0" fontId="7" fillId="0" borderId="32" xfId="0" applyFont="1" applyFill="1" applyBorder="1" applyAlignment="1">
      <alignment horizontal="center" vertical="center" wrapText="1"/>
    </xf>
    <xf numFmtId="0" fontId="7" fillId="0" borderId="30" xfId="0" applyFont="1" applyFill="1" applyBorder="1" applyAlignment="1">
      <alignment horizontal="center" vertical="center" wrapText="1"/>
    </xf>
    <xf numFmtId="0" fontId="7" fillId="0" borderId="24" xfId="0" applyFont="1" applyFill="1" applyBorder="1" applyAlignment="1">
      <alignment horizontal="center" vertical="center" wrapText="1"/>
    </xf>
    <xf numFmtId="0" fontId="7" fillId="0" borderId="25" xfId="0" applyFont="1" applyFill="1" applyBorder="1" applyAlignment="1">
      <alignment horizontal="center" vertical="center" wrapText="1"/>
    </xf>
    <xf numFmtId="0" fontId="7" fillId="0" borderId="34" xfId="0" applyFont="1" applyFill="1" applyBorder="1" applyAlignment="1">
      <alignment horizontal="center" vertical="center" wrapText="1"/>
    </xf>
    <xf numFmtId="0" fontId="7" fillId="0" borderId="35" xfId="0" applyFont="1" applyFill="1" applyBorder="1" applyAlignment="1">
      <alignment horizontal="center" vertical="center" wrapText="1"/>
    </xf>
    <xf numFmtId="0" fontId="7" fillId="0" borderId="33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23" xfId="0" applyFont="1" applyFill="1" applyBorder="1" applyAlignment="1">
      <alignment horizontal="center" vertical="center" wrapText="1"/>
    </xf>
    <xf numFmtId="0" fontId="7" fillId="0" borderId="26" xfId="0" applyFont="1" applyFill="1" applyBorder="1" applyAlignment="1">
      <alignment horizontal="center" vertical="center" wrapText="1"/>
    </xf>
    <xf numFmtId="165" fontId="25" fillId="0" borderId="0" xfId="0" applyNumberFormat="1" applyFont="1" applyFill="1" applyBorder="1" applyAlignment="1">
      <alignment horizontal="center" vertical="center" wrapText="1"/>
    </xf>
    <xf numFmtId="49" fontId="4" fillId="0" borderId="12" xfId="0" applyNumberFormat="1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4" borderId="4" xfId="0" applyNumberFormat="1" applyFont="1" applyFill="1" applyBorder="1" applyAlignment="1">
      <alignment horizontal="center" vertical="center" wrapText="1"/>
    </xf>
    <xf numFmtId="49" fontId="4" fillId="4" borderId="4" xfId="0" applyNumberFormat="1" applyFont="1" applyFill="1" applyBorder="1" applyAlignment="1">
      <alignment horizontal="center" vertical="center" wrapText="1"/>
    </xf>
    <xf numFmtId="49" fontId="4" fillId="4" borderId="8" xfId="0" applyNumberFormat="1" applyFont="1" applyFill="1" applyBorder="1" applyAlignment="1">
      <alignment horizontal="center" vertical="center" wrapText="1"/>
    </xf>
    <xf numFmtId="49" fontId="4" fillId="0" borderId="6" xfId="0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49" fontId="4" fillId="0" borderId="13" xfId="0" applyNumberFormat="1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6" fillId="3" borderId="7" xfId="0" applyFont="1" applyFill="1" applyBorder="1" applyAlignment="1">
      <alignment horizontal="left" vertical="center" wrapText="1"/>
    </xf>
    <xf numFmtId="49" fontId="7" fillId="0" borderId="0" xfId="0" applyNumberFormat="1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49" fontId="7" fillId="0" borderId="12" xfId="0" applyNumberFormat="1" applyFont="1" applyBorder="1" applyAlignment="1">
      <alignment horizontal="center" vertical="center" wrapText="1"/>
    </xf>
    <xf numFmtId="49" fontId="7" fillId="0" borderId="11" xfId="0" applyNumberFormat="1" applyFont="1" applyBorder="1" applyAlignment="1">
      <alignment horizontal="center" vertical="center" wrapText="1"/>
    </xf>
    <xf numFmtId="49" fontId="7" fillId="0" borderId="14" xfId="0" applyNumberFormat="1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/>
    </xf>
    <xf numFmtId="0" fontId="8" fillId="0" borderId="6" xfId="0" applyFont="1" applyBorder="1" applyAlignment="1">
      <alignment horizontal="center" vertical="center" wrapText="1"/>
    </xf>
    <xf numFmtId="49" fontId="7" fillId="0" borderId="6" xfId="0" applyNumberFormat="1" applyFont="1" applyBorder="1" applyAlignment="1">
      <alignment horizontal="center" vertical="center" wrapText="1"/>
    </xf>
    <xf numFmtId="49" fontId="7" fillId="0" borderId="13" xfId="0" applyNumberFormat="1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right" vertical="center" wrapText="1"/>
    </xf>
    <xf numFmtId="0" fontId="0" fillId="0" borderId="0" xfId="0" applyBorder="1" applyAlignment="1">
      <alignment horizontal="right" vertical="center" wrapText="1"/>
    </xf>
    <xf numFmtId="0" fontId="17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12" fillId="0" borderId="11" xfId="0" applyFont="1" applyBorder="1" applyAlignment="1">
      <alignment horizontal="center" vertical="center" wrapText="1"/>
    </xf>
    <xf numFmtId="49" fontId="6" fillId="0" borderId="11" xfId="0" applyNumberFormat="1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49" fontId="6" fillId="0" borderId="9" xfId="0" applyNumberFormat="1" applyFont="1" applyBorder="1" applyAlignment="1">
      <alignment horizontal="center" vertical="center" wrapText="1"/>
    </xf>
  </cellXfs>
  <cellStyles count="8">
    <cellStyle name="Comma" xfId="6" builtinId="3"/>
    <cellStyle name="Normal" xfId="0" builtinId="0"/>
    <cellStyle name="Normal 2" xfId="5"/>
    <cellStyle name="Normal 3" xfId="7"/>
    <cellStyle name="عملة [0]_تعاون انعام66" xfId="1"/>
    <cellStyle name="عملة_تعاون انعام66" xfId="2"/>
    <cellStyle name="فاصلة [0]_تعاون انعام66" xfId="3"/>
    <cellStyle name="فاصلة_تعاون انعام66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view3D>
      <c:rotX val="30"/>
      <c:perspective val="30"/>
    </c:view3D>
    <c:plotArea>
      <c:layout>
        <c:manualLayout>
          <c:layoutTarget val="inner"/>
          <c:xMode val="edge"/>
          <c:yMode val="edge"/>
          <c:x val="7.1989800207358415E-2"/>
          <c:y val="0.11342592592592612"/>
          <c:w val="0.82280569021402294"/>
          <c:h val="0.77314814814817612"/>
        </c:manualLayout>
      </c:layout>
      <c:pie3DChart>
        <c:varyColors val="1"/>
        <c:ser>
          <c:idx val="0"/>
          <c:order val="0"/>
          <c:dLbls>
            <c:dLbl>
              <c:idx val="0"/>
              <c:layout>
                <c:manualLayout>
                  <c:x val="1.5462213130831954E-2"/>
                  <c:y val="0.11942840478273549"/>
                </c:manualLayout>
              </c:layout>
              <c:tx>
                <c:rich>
                  <a:bodyPr/>
                  <a:lstStyle/>
                  <a:p>
                    <a:r>
                      <a:rPr lang="ar-SA"/>
                      <a:t>               </a:t>
                    </a:r>
                    <a:r>
                      <a:rPr lang="en-US"/>
                      <a:t>166005.3</a:t>
                    </a:r>
                  </a:p>
                </c:rich>
              </c:tx>
              <c:showVal val="1"/>
            </c:dLbl>
            <c:dLbl>
              <c:idx val="1"/>
              <c:layout>
                <c:manualLayout>
                  <c:x val="-1.0686244290638061E-2"/>
                  <c:y val="-9.3190434529017208E-2"/>
                </c:manualLayout>
              </c:layout>
              <c:showVal val="1"/>
            </c:dLbl>
            <c:dLbl>
              <c:idx val="2"/>
              <c:layout>
                <c:manualLayout>
                  <c:x val="-2.5140340553517052E-2"/>
                  <c:y val="-3.9552347623216986E-4"/>
                </c:manualLayout>
              </c:layout>
              <c:showVal val="1"/>
            </c:dLbl>
            <c:showVal val="1"/>
            <c:showLeaderLines val="1"/>
          </c:dLbls>
          <c:cat>
            <c:strRef>
              <c:f>'جدول 3'!$A$5:$A$7</c:f>
              <c:strCache>
                <c:ptCount val="3"/>
                <c:pt idx="0">
                  <c:v>الانشطة السلعية</c:v>
                </c:pt>
                <c:pt idx="1">
                  <c:v>الانشطة التوزيعية</c:v>
                </c:pt>
                <c:pt idx="2">
                  <c:v>الانشطة الخدمية</c:v>
                </c:pt>
              </c:strCache>
            </c:strRef>
          </c:cat>
          <c:val>
            <c:numRef>
              <c:f>'جدول 3'!$B$5:$B$7</c:f>
              <c:numCache>
                <c:formatCode>0.0</c:formatCode>
                <c:ptCount val="3"/>
                <c:pt idx="0">
                  <c:v>160518.5</c:v>
                </c:pt>
                <c:pt idx="1">
                  <c:v>43500.6</c:v>
                </c:pt>
                <c:pt idx="2">
                  <c:v>63331.4</c:v>
                </c:pt>
              </c:numCache>
            </c:numRef>
          </c:val>
        </c:ser>
      </c:pie3DChart>
    </c:plotArea>
    <c:legend>
      <c:legendPos val="r"/>
      <c:layout>
        <c:manualLayout>
          <c:xMode val="edge"/>
          <c:yMode val="edge"/>
          <c:x val="0.81269407160406681"/>
          <c:y val="0.28183143773694957"/>
          <c:w val="0.17307105295112141"/>
          <c:h val="0.34374416739575875"/>
        </c:manualLayout>
      </c:layout>
      <c:overlay val="1"/>
      <c:txPr>
        <a:bodyPr/>
        <a:lstStyle/>
        <a:p>
          <a:pPr rtl="0">
            <a:defRPr/>
          </a:pPr>
          <a:endParaRPr lang="en-US"/>
        </a:p>
      </c:txPr>
    </c:legend>
    <c:plotVisOnly val="1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13</xdr:row>
      <xdr:rowOff>47625</xdr:rowOff>
    </xdr:from>
    <xdr:to>
      <xdr:col>3</xdr:col>
      <xdr:colOff>2057400</xdr:colOff>
      <xdr:row>30</xdr:row>
      <xdr:rowOff>38100</xdr:rowOff>
    </xdr:to>
    <xdr:graphicFrame macro="">
      <xdr:nvGraphicFramePr>
        <xdr:cNvPr id="2" name="مخطط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10"/>
  </sheetPr>
  <dimension ref="A1:D35"/>
  <sheetViews>
    <sheetView rightToLeft="1" view="pageBreakPreview" topLeftCell="A25" zoomScaleSheetLayoutView="100" workbookViewId="0">
      <selection activeCell="C18" sqref="C18"/>
    </sheetView>
  </sheetViews>
  <sheetFormatPr defaultRowHeight="35.1" customHeight="1"/>
  <cols>
    <col min="1" max="1" width="97.140625" style="126" customWidth="1"/>
    <col min="2" max="2" width="13.28515625" style="51" customWidth="1"/>
    <col min="3" max="16384" width="9.140625" style="51"/>
  </cols>
  <sheetData>
    <row r="1" spans="1:4" ht="47.25" customHeight="1" thickTop="1" thickBot="1">
      <c r="A1" s="400" t="s">
        <v>167</v>
      </c>
      <c r="B1" s="401"/>
    </row>
    <row r="2" spans="1:4" ht="43.5" customHeight="1" thickTop="1">
      <c r="A2" s="298" t="s">
        <v>168</v>
      </c>
      <c r="B2" s="158" t="s">
        <v>269</v>
      </c>
    </row>
    <row r="3" spans="1:4" ht="30.75" customHeight="1">
      <c r="A3" s="299" t="s">
        <v>169</v>
      </c>
      <c r="B3" s="300">
        <v>1</v>
      </c>
    </row>
    <row r="4" spans="1:4" ht="30" customHeight="1">
      <c r="A4" s="299" t="s">
        <v>170</v>
      </c>
      <c r="B4" s="300">
        <v>2</v>
      </c>
    </row>
    <row r="5" spans="1:4" ht="30" customHeight="1">
      <c r="A5" s="299" t="s">
        <v>171</v>
      </c>
      <c r="B5" s="301" t="s">
        <v>58</v>
      </c>
    </row>
    <row r="6" spans="1:4" ht="33" customHeight="1">
      <c r="A6" s="299" t="s">
        <v>172</v>
      </c>
      <c r="B6" s="300">
        <v>4</v>
      </c>
    </row>
    <row r="7" spans="1:4" ht="33" customHeight="1">
      <c r="A7" s="402" t="s">
        <v>270</v>
      </c>
      <c r="B7" s="403"/>
    </row>
    <row r="8" spans="1:4" ht="35.1" customHeight="1">
      <c r="A8" s="299" t="s">
        <v>271</v>
      </c>
      <c r="B8" s="300">
        <v>7</v>
      </c>
      <c r="C8" s="127"/>
      <c r="D8" s="127"/>
    </row>
    <row r="9" spans="1:4" ht="35.1" customHeight="1">
      <c r="A9" s="299" t="s">
        <v>272</v>
      </c>
      <c r="B9" s="300">
        <v>8</v>
      </c>
    </row>
    <row r="10" spans="1:4" ht="35.1" customHeight="1">
      <c r="A10" s="299" t="s">
        <v>273</v>
      </c>
      <c r="B10" s="300">
        <v>9</v>
      </c>
    </row>
    <row r="11" spans="1:4" ht="35.1" customHeight="1">
      <c r="A11" s="299" t="s">
        <v>274</v>
      </c>
      <c r="B11" s="300">
        <v>10</v>
      </c>
    </row>
    <row r="12" spans="1:4" ht="32.25" customHeight="1">
      <c r="A12" s="299" t="s">
        <v>245</v>
      </c>
      <c r="B12" s="300">
        <v>11</v>
      </c>
    </row>
    <row r="13" spans="1:4" ht="30" customHeight="1">
      <c r="A13" s="299" t="s">
        <v>275</v>
      </c>
      <c r="B13" s="300">
        <v>12</v>
      </c>
      <c r="D13" s="51" t="s">
        <v>286</v>
      </c>
    </row>
    <row r="14" spans="1:4" ht="35.1" customHeight="1">
      <c r="A14" s="299" t="s">
        <v>276</v>
      </c>
      <c r="B14" s="300">
        <v>13</v>
      </c>
    </row>
    <row r="15" spans="1:4" ht="35.1" customHeight="1">
      <c r="A15" s="299" t="s">
        <v>277</v>
      </c>
      <c r="B15" s="300">
        <v>14</v>
      </c>
    </row>
    <row r="16" spans="1:4" ht="38.25" customHeight="1">
      <c r="A16" s="299" t="s">
        <v>278</v>
      </c>
      <c r="B16" s="300">
        <v>15</v>
      </c>
    </row>
    <row r="17" spans="1:2" ht="34.5" customHeight="1">
      <c r="A17" s="299" t="s">
        <v>253</v>
      </c>
      <c r="B17" s="300">
        <v>16</v>
      </c>
    </row>
    <row r="18" spans="1:2" ht="37.5" customHeight="1">
      <c r="A18" s="299" t="s">
        <v>255</v>
      </c>
      <c r="B18" s="300">
        <v>17</v>
      </c>
    </row>
    <row r="19" spans="1:2" ht="34.5" customHeight="1">
      <c r="A19" s="299" t="s">
        <v>257</v>
      </c>
      <c r="B19" s="300">
        <v>18</v>
      </c>
    </row>
    <row r="20" spans="1:2" ht="35.1" customHeight="1">
      <c r="A20" s="299" t="s">
        <v>279</v>
      </c>
      <c r="B20" s="300">
        <v>19</v>
      </c>
    </row>
    <row r="21" spans="1:2" ht="28.5" customHeight="1">
      <c r="A21" s="299" t="s">
        <v>280</v>
      </c>
      <c r="B21" s="300">
        <v>20</v>
      </c>
    </row>
    <row r="22" spans="1:2" ht="29.25" customHeight="1">
      <c r="A22" s="299" t="s">
        <v>281</v>
      </c>
      <c r="B22" s="300">
        <v>21</v>
      </c>
    </row>
    <row r="23" spans="1:2" ht="35.1" customHeight="1">
      <c r="A23" s="299" t="s">
        <v>282</v>
      </c>
      <c r="B23" s="300">
        <v>22</v>
      </c>
    </row>
    <row r="24" spans="1:2" s="128" customFormat="1" ht="28.5" customHeight="1">
      <c r="A24" s="404" t="s">
        <v>283</v>
      </c>
      <c r="B24" s="404"/>
    </row>
    <row r="25" spans="1:2" ht="34.5" customHeight="1">
      <c r="A25" s="299" t="s">
        <v>284</v>
      </c>
      <c r="B25" s="300">
        <v>9</v>
      </c>
    </row>
    <row r="26" spans="1:2" s="128" customFormat="1" ht="41.25" customHeight="1" thickBot="1">
      <c r="A26" s="302"/>
      <c r="B26" s="303"/>
    </row>
    <row r="27" spans="1:2" s="128" customFormat="1" ht="26.25" customHeight="1">
      <c r="A27" s="405" t="s">
        <v>285</v>
      </c>
      <c r="B27" s="405"/>
    </row>
    <row r="28" spans="1:2" s="128" customFormat="1" ht="35.1" customHeight="1">
      <c r="A28" s="302"/>
      <c r="B28" s="303"/>
    </row>
    <row r="29" spans="1:2" s="128" customFormat="1" ht="35.1" customHeight="1">
      <c r="A29" s="304"/>
      <c r="B29" s="303"/>
    </row>
    <row r="30" spans="1:2" s="128" customFormat="1" ht="35.1" customHeight="1">
      <c r="A30" s="304"/>
      <c r="B30" s="303"/>
    </row>
    <row r="31" spans="1:2" s="128" customFormat="1" ht="40.5" customHeight="1">
      <c r="A31" s="304"/>
      <c r="B31" s="303"/>
    </row>
    <row r="32" spans="1:2" s="128" customFormat="1" ht="36.75" customHeight="1">
      <c r="A32" s="304"/>
      <c r="B32" s="303"/>
    </row>
    <row r="33" spans="1:2" s="128" customFormat="1" ht="39.75" customHeight="1">
      <c r="A33" s="304"/>
      <c r="B33" s="303"/>
    </row>
    <row r="34" spans="1:2" s="128" customFormat="1" ht="35.1" customHeight="1">
      <c r="A34" s="304"/>
      <c r="B34" s="303"/>
    </row>
    <row r="35" spans="1:2" s="128" customFormat="1" ht="35.1" customHeight="1">
      <c r="A35" s="297"/>
    </row>
  </sheetData>
  <mergeCells count="4">
    <mergeCell ref="A1:B1"/>
    <mergeCell ref="A7:B7"/>
    <mergeCell ref="A24:B24"/>
    <mergeCell ref="A27:B27"/>
  </mergeCells>
  <printOptions horizontalCentered="1"/>
  <pageMargins left="0.27" right="0.24" top="0.47" bottom="0.511811023622047" header="0.31496062992126" footer="0.196850393700787"/>
  <pageSetup paperSize="9" scale="77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M40"/>
  <sheetViews>
    <sheetView rightToLeft="1" view="pageBreakPreview" zoomScaleSheetLayoutView="100" workbookViewId="0">
      <selection activeCell="C18" sqref="C18"/>
    </sheetView>
  </sheetViews>
  <sheetFormatPr defaultRowHeight="20.25"/>
  <cols>
    <col min="1" max="1" width="6.7109375" style="2" customWidth="1"/>
    <col min="2" max="2" width="24.5703125" style="2" customWidth="1"/>
    <col min="3" max="3" width="16.85546875" style="2" bestFit="1" customWidth="1"/>
    <col min="4" max="4" width="11.7109375" style="2" customWidth="1"/>
    <col min="5" max="5" width="15.7109375" style="2" customWidth="1"/>
    <col min="6" max="6" width="13.85546875" style="2" bestFit="1" customWidth="1"/>
    <col min="7" max="7" width="16.140625" style="2" customWidth="1"/>
    <col min="8" max="8" width="14.42578125" style="2" customWidth="1"/>
    <col min="9" max="9" width="34.140625" style="2" customWidth="1"/>
    <col min="10" max="10" width="6.7109375" style="2" customWidth="1"/>
    <col min="11" max="11" width="14.140625" style="211" customWidth="1"/>
    <col min="12" max="12" width="14.28515625" style="2" customWidth="1"/>
    <col min="13" max="15" width="10.42578125" style="2" customWidth="1"/>
    <col min="16" max="16384" width="9.140625" style="2"/>
  </cols>
  <sheetData>
    <row r="1" spans="1:13" s="152" customFormat="1" ht="30.75" customHeight="1">
      <c r="A1" s="435" t="s">
        <v>251</v>
      </c>
      <c r="B1" s="435"/>
      <c r="C1" s="435"/>
      <c r="D1" s="435"/>
      <c r="E1" s="435"/>
      <c r="F1" s="435"/>
      <c r="G1" s="435"/>
      <c r="H1" s="435"/>
      <c r="I1" s="435"/>
      <c r="J1" s="435"/>
      <c r="K1" s="211"/>
    </row>
    <row r="2" spans="1:13" s="152" customFormat="1" ht="39" customHeight="1" thickBot="1">
      <c r="A2" s="436" t="s">
        <v>252</v>
      </c>
      <c r="B2" s="436"/>
      <c r="C2" s="436"/>
      <c r="D2" s="436"/>
      <c r="E2" s="436"/>
      <c r="F2" s="436"/>
      <c r="G2" s="436"/>
      <c r="H2" s="436"/>
      <c r="I2" s="436"/>
      <c r="J2" s="436"/>
      <c r="K2" s="211"/>
    </row>
    <row r="3" spans="1:13" ht="36.950000000000003" customHeight="1" thickTop="1" thickBot="1">
      <c r="A3" s="463" t="s">
        <v>44</v>
      </c>
      <c r="B3" s="465" t="s">
        <v>45</v>
      </c>
      <c r="C3" s="221" t="s">
        <v>84</v>
      </c>
      <c r="D3" s="221" t="s">
        <v>94</v>
      </c>
      <c r="E3" s="221" t="s">
        <v>208</v>
      </c>
      <c r="F3" s="221" t="s">
        <v>94</v>
      </c>
      <c r="G3" s="232" t="s">
        <v>229</v>
      </c>
      <c r="H3" s="232" t="s">
        <v>94</v>
      </c>
      <c r="I3" s="466" t="s">
        <v>46</v>
      </c>
      <c r="J3" s="463" t="s">
        <v>47</v>
      </c>
    </row>
    <row r="4" spans="1:13" ht="36.950000000000003" customHeight="1" thickBot="1">
      <c r="A4" s="464"/>
      <c r="B4" s="464"/>
      <c r="C4" s="212" t="s">
        <v>98</v>
      </c>
      <c r="D4" s="213" t="s">
        <v>97</v>
      </c>
      <c r="E4" s="212" t="s">
        <v>209</v>
      </c>
      <c r="F4" s="213" t="s">
        <v>97</v>
      </c>
      <c r="G4" s="213" t="s">
        <v>231</v>
      </c>
      <c r="H4" s="213" t="s">
        <v>230</v>
      </c>
      <c r="I4" s="467"/>
      <c r="J4" s="464"/>
      <c r="L4" s="49"/>
    </row>
    <row r="5" spans="1:13" s="49" customFormat="1" ht="21.75" customHeight="1">
      <c r="A5" s="12">
        <v>1</v>
      </c>
      <c r="B5" s="13" t="s">
        <v>48</v>
      </c>
      <c r="C5" s="266">
        <v>13128622.6</v>
      </c>
      <c r="D5" s="363">
        <v>4.91</v>
      </c>
      <c r="E5" s="266">
        <v>6000.6</v>
      </c>
      <c r="F5" s="363">
        <v>7.69</v>
      </c>
      <c r="G5" s="364">
        <v>7309016</v>
      </c>
      <c r="H5" s="363">
        <v>4.16</v>
      </c>
      <c r="I5" s="14" t="s">
        <v>49</v>
      </c>
      <c r="J5" s="54">
        <v>1</v>
      </c>
      <c r="K5" s="214"/>
      <c r="L5" s="277"/>
      <c r="M5" s="227"/>
    </row>
    <row r="6" spans="1:13" s="49" customFormat="1" ht="21.75" customHeight="1">
      <c r="A6" s="15">
        <v>2</v>
      </c>
      <c r="B6" s="16" t="s">
        <v>50</v>
      </c>
      <c r="C6" s="267">
        <f>C7+C8</f>
        <v>117445711.39999999</v>
      </c>
      <c r="D6" s="363">
        <v>43.93</v>
      </c>
      <c r="E6" s="267">
        <f t="shared" ref="E6" si="0">E7+E8</f>
        <v>33098.400000000001</v>
      </c>
      <c r="F6" s="363">
        <v>42.4</v>
      </c>
      <c r="G6" s="267">
        <f>G7+G8</f>
        <v>90523552.799999997</v>
      </c>
      <c r="H6" s="363">
        <f>H7+H8</f>
        <v>51.48</v>
      </c>
      <c r="I6" s="5" t="s">
        <v>51</v>
      </c>
      <c r="J6" s="55">
        <v>2</v>
      </c>
      <c r="K6" s="214"/>
      <c r="L6" s="277"/>
      <c r="M6" s="227"/>
    </row>
    <row r="7" spans="1:13" s="49" customFormat="1" ht="21.75" customHeight="1">
      <c r="A7" s="129" t="s">
        <v>52</v>
      </c>
      <c r="B7" s="16" t="s">
        <v>293</v>
      </c>
      <c r="C7" s="267">
        <v>116940065.3</v>
      </c>
      <c r="D7" s="363">
        <v>43.74</v>
      </c>
      <c r="E7" s="268">
        <v>32976.9</v>
      </c>
      <c r="F7" s="363">
        <v>42.24</v>
      </c>
      <c r="G7" s="268">
        <v>90195849.599999994</v>
      </c>
      <c r="H7" s="363">
        <v>51.29</v>
      </c>
      <c r="I7" s="5" t="s">
        <v>54</v>
      </c>
      <c r="J7" s="55" t="s">
        <v>52</v>
      </c>
      <c r="K7" s="214"/>
      <c r="L7" s="277"/>
      <c r="M7" s="227"/>
    </row>
    <row r="8" spans="1:13" s="49" customFormat="1" ht="21.75" customHeight="1">
      <c r="A8" s="56" t="s">
        <v>55</v>
      </c>
      <c r="B8" s="16" t="s">
        <v>56</v>
      </c>
      <c r="C8" s="267">
        <v>505646.1</v>
      </c>
      <c r="D8" s="365">
        <v>0.19</v>
      </c>
      <c r="E8" s="267">
        <v>121.5</v>
      </c>
      <c r="F8" s="365">
        <v>0.16</v>
      </c>
      <c r="G8" s="268">
        <v>327703.2</v>
      </c>
      <c r="H8" s="363">
        <v>0.19</v>
      </c>
      <c r="I8" s="5" t="s">
        <v>57</v>
      </c>
      <c r="J8" s="55" t="s">
        <v>55</v>
      </c>
      <c r="K8" s="214"/>
      <c r="L8" s="277"/>
      <c r="M8" s="227"/>
    </row>
    <row r="9" spans="1:13" s="49" customFormat="1" ht="21.75" customHeight="1">
      <c r="A9" s="57">
        <v>3</v>
      </c>
      <c r="B9" s="16" t="s">
        <v>59</v>
      </c>
      <c r="C9" s="267">
        <v>4999233.9000000004</v>
      </c>
      <c r="D9" s="365">
        <v>1.87</v>
      </c>
      <c r="E9" s="267">
        <v>1475.2</v>
      </c>
      <c r="F9" s="365">
        <v>1.89</v>
      </c>
      <c r="G9" s="268">
        <v>2064945.8</v>
      </c>
      <c r="H9" s="363">
        <v>1.17</v>
      </c>
      <c r="I9" s="5" t="s">
        <v>60</v>
      </c>
      <c r="J9" s="55" t="s">
        <v>58</v>
      </c>
      <c r="K9" s="214"/>
      <c r="L9" s="277"/>
      <c r="M9" s="227"/>
    </row>
    <row r="10" spans="1:13" s="49" customFormat="1" ht="21.75" customHeight="1">
      <c r="A10" s="57">
        <v>4</v>
      </c>
      <c r="B10" s="16" t="s">
        <v>62</v>
      </c>
      <c r="C10" s="267">
        <v>5846956</v>
      </c>
      <c r="D10" s="365">
        <v>2.19</v>
      </c>
      <c r="E10" s="267">
        <v>2032</v>
      </c>
      <c r="F10" s="365">
        <v>2.6</v>
      </c>
      <c r="G10" s="267">
        <v>2093426.6</v>
      </c>
      <c r="H10" s="363">
        <v>1.19</v>
      </c>
      <c r="I10" s="5" t="s">
        <v>0</v>
      </c>
      <c r="J10" s="55" t="s">
        <v>61</v>
      </c>
      <c r="K10" s="214"/>
      <c r="L10" s="277"/>
      <c r="M10" s="227"/>
    </row>
    <row r="11" spans="1:13" s="49" customFormat="1" ht="21.75" customHeight="1">
      <c r="A11" s="57">
        <v>5</v>
      </c>
      <c r="B11" s="16" t="s">
        <v>2</v>
      </c>
      <c r="C11" s="267">
        <v>19098018</v>
      </c>
      <c r="D11" s="363">
        <v>7.14</v>
      </c>
      <c r="E11" s="267">
        <v>4910.2</v>
      </c>
      <c r="F11" s="365">
        <v>6.29</v>
      </c>
      <c r="G11" s="267">
        <v>14544136.699999999</v>
      </c>
      <c r="H11" s="363">
        <v>8.27</v>
      </c>
      <c r="I11" s="5" t="s">
        <v>3</v>
      </c>
      <c r="J11" s="55" t="s">
        <v>1</v>
      </c>
      <c r="K11" s="453"/>
      <c r="L11" s="277"/>
      <c r="M11" s="227"/>
    </row>
    <row r="12" spans="1:13" s="49" customFormat="1" ht="21.75" customHeight="1">
      <c r="A12" s="456" t="s">
        <v>100</v>
      </c>
      <c r="B12" s="456"/>
      <c r="C12" s="269">
        <f>C5+C7+C8+C9+C10+C11</f>
        <v>160518541.89999998</v>
      </c>
      <c r="D12" s="366">
        <f t="shared" ref="D12:H12" si="1">D5+D7+D8+D9+D10+D11</f>
        <v>60.04</v>
      </c>
      <c r="E12" s="269">
        <f t="shared" si="1"/>
        <v>47516.399999999994</v>
      </c>
      <c r="F12" s="366">
        <f t="shared" si="1"/>
        <v>60.87</v>
      </c>
      <c r="G12" s="269">
        <f t="shared" si="1"/>
        <v>116535077.89999999</v>
      </c>
      <c r="H12" s="366">
        <f t="shared" si="1"/>
        <v>66.27</v>
      </c>
      <c r="I12" s="159" t="s">
        <v>189</v>
      </c>
      <c r="J12" s="160"/>
      <c r="K12" s="453"/>
      <c r="L12" s="277"/>
      <c r="M12" s="227"/>
    </row>
    <row r="13" spans="1:13" s="49" customFormat="1" ht="21.75" customHeight="1">
      <c r="A13" s="57">
        <v>6</v>
      </c>
      <c r="B13" s="16" t="s">
        <v>194</v>
      </c>
      <c r="C13" s="267">
        <v>19452890.300000001</v>
      </c>
      <c r="D13" s="365">
        <v>7.28</v>
      </c>
      <c r="E13" s="267">
        <v>2599.1</v>
      </c>
      <c r="F13" s="363">
        <v>3.33</v>
      </c>
      <c r="G13" s="367">
        <v>13443600.800000001</v>
      </c>
      <c r="H13" s="363">
        <v>7.64</v>
      </c>
      <c r="I13" s="5" t="s">
        <v>5</v>
      </c>
      <c r="J13" s="55" t="s">
        <v>4</v>
      </c>
      <c r="K13" s="214"/>
      <c r="L13" s="277"/>
      <c r="M13" s="227"/>
    </row>
    <row r="14" spans="1:13" s="49" customFormat="1" ht="21.75" customHeight="1">
      <c r="A14" s="57">
        <v>7</v>
      </c>
      <c r="B14" s="16" t="s">
        <v>7</v>
      </c>
      <c r="C14" s="267">
        <v>20931618.399999999</v>
      </c>
      <c r="D14" s="365">
        <v>7.83</v>
      </c>
      <c r="E14" s="267">
        <v>5675.9</v>
      </c>
      <c r="F14" s="363">
        <v>7.27</v>
      </c>
      <c r="G14" s="267">
        <v>14834598.4</v>
      </c>
      <c r="H14" s="363">
        <v>8.44</v>
      </c>
      <c r="I14" s="65" t="s">
        <v>8</v>
      </c>
      <c r="J14" s="55" t="s">
        <v>6</v>
      </c>
      <c r="K14" s="214"/>
      <c r="L14" s="277"/>
      <c r="M14" s="227"/>
    </row>
    <row r="15" spans="1:13" s="49" customFormat="1" ht="21.75" customHeight="1">
      <c r="A15" s="56" t="s">
        <v>12</v>
      </c>
      <c r="B15" s="16" t="s">
        <v>13</v>
      </c>
      <c r="C15" s="267">
        <v>3116107.6</v>
      </c>
      <c r="D15" s="365">
        <v>1.17</v>
      </c>
      <c r="E15" s="267">
        <v>934.2</v>
      </c>
      <c r="F15" s="363">
        <v>1.19</v>
      </c>
      <c r="G15" s="267">
        <v>1774842.3</v>
      </c>
      <c r="H15" s="363">
        <v>1</v>
      </c>
      <c r="I15" s="5" t="s">
        <v>14</v>
      </c>
      <c r="J15" s="55" t="s">
        <v>12</v>
      </c>
      <c r="K15" s="214"/>
      <c r="L15" s="277"/>
      <c r="M15" s="227"/>
    </row>
    <row r="16" spans="1:13" s="49" customFormat="1" ht="21.75" customHeight="1">
      <c r="A16" s="457" t="s">
        <v>101</v>
      </c>
      <c r="B16" s="457"/>
      <c r="C16" s="269">
        <f>C13+C14+C15</f>
        <v>43500616.300000004</v>
      </c>
      <c r="D16" s="366">
        <f t="shared" ref="D16:H16" si="2">D13+D14+D15</f>
        <v>16.28</v>
      </c>
      <c r="E16" s="269">
        <f t="shared" si="2"/>
        <v>9209.2000000000007</v>
      </c>
      <c r="F16" s="366">
        <f t="shared" si="2"/>
        <v>11.79</v>
      </c>
      <c r="G16" s="269">
        <f t="shared" si="2"/>
        <v>30053041.500000004</v>
      </c>
      <c r="H16" s="366">
        <f t="shared" si="2"/>
        <v>17.079999999999998</v>
      </c>
      <c r="I16" s="159" t="s">
        <v>190</v>
      </c>
      <c r="J16" s="160"/>
      <c r="K16" s="224"/>
      <c r="L16" s="277"/>
      <c r="M16" s="227"/>
    </row>
    <row r="17" spans="1:13" s="49" customFormat="1" ht="21.75" customHeight="1">
      <c r="A17" s="56" t="s">
        <v>15</v>
      </c>
      <c r="B17" s="16" t="s">
        <v>16</v>
      </c>
      <c r="C17" s="267">
        <v>17495088.100000001</v>
      </c>
      <c r="D17" s="365">
        <v>6.54</v>
      </c>
      <c r="E17" s="267">
        <v>7627.8</v>
      </c>
      <c r="F17" s="365">
        <v>9.77</v>
      </c>
      <c r="G17" s="267">
        <v>9773792.1999999993</v>
      </c>
      <c r="H17" s="365">
        <v>5.56</v>
      </c>
      <c r="I17" s="5" t="s">
        <v>17</v>
      </c>
      <c r="J17" s="55" t="s">
        <v>15</v>
      </c>
      <c r="K17" s="214"/>
      <c r="L17" s="277"/>
      <c r="M17" s="227"/>
    </row>
    <row r="18" spans="1:13" s="49" customFormat="1" ht="21.75" customHeight="1">
      <c r="A18" s="57">
        <v>9</v>
      </c>
      <c r="B18" s="16" t="s">
        <v>19</v>
      </c>
      <c r="C18" s="267"/>
      <c r="D18" s="365">
        <v>17.14</v>
      </c>
      <c r="E18" s="267">
        <f>E19+E20</f>
        <v>13715.1</v>
      </c>
      <c r="F18" s="365">
        <v>17.559999999999999</v>
      </c>
      <c r="G18" s="267">
        <f>G19+G20</f>
        <v>19503264</v>
      </c>
      <c r="H18" s="365">
        <v>11.09</v>
      </c>
      <c r="I18" s="5" t="s">
        <v>20</v>
      </c>
      <c r="J18" s="55" t="s">
        <v>18</v>
      </c>
      <c r="K18" s="262"/>
      <c r="L18" s="277"/>
      <c r="M18" s="227"/>
    </row>
    <row r="19" spans="1:13" ht="21.75" customHeight="1">
      <c r="A19" s="58" t="s">
        <v>21</v>
      </c>
      <c r="B19" s="63" t="s">
        <v>93</v>
      </c>
      <c r="C19" s="267">
        <v>39367246.5</v>
      </c>
      <c r="D19" s="365">
        <v>14.72</v>
      </c>
      <c r="E19" s="270">
        <v>12411.1</v>
      </c>
      <c r="F19" s="365">
        <v>15.9</v>
      </c>
      <c r="G19" s="270">
        <v>15440931.6</v>
      </c>
      <c r="H19" s="365">
        <v>8.7799999999999994</v>
      </c>
      <c r="I19" s="5" t="s">
        <v>92</v>
      </c>
      <c r="J19" s="60" t="s">
        <v>21</v>
      </c>
      <c r="K19" s="214"/>
      <c r="L19" s="277"/>
      <c r="M19" s="227"/>
    </row>
    <row r="20" spans="1:13" ht="21.75" customHeight="1">
      <c r="A20" s="58" t="s">
        <v>22</v>
      </c>
      <c r="B20" s="63" t="s">
        <v>23</v>
      </c>
      <c r="C20" s="270">
        <v>6469024.4000000004</v>
      </c>
      <c r="D20" s="365">
        <v>2.42</v>
      </c>
      <c r="E20" s="270">
        <v>1304</v>
      </c>
      <c r="F20" s="365">
        <v>1.67</v>
      </c>
      <c r="G20" s="270">
        <v>4062332.4</v>
      </c>
      <c r="H20" s="365">
        <v>2.31</v>
      </c>
      <c r="I20" s="228" t="s">
        <v>24</v>
      </c>
      <c r="J20" s="41" t="s">
        <v>22</v>
      </c>
      <c r="K20" s="214"/>
      <c r="L20" s="277"/>
      <c r="M20" s="227"/>
    </row>
    <row r="21" spans="1:13" ht="21.75" customHeight="1" thickBot="1">
      <c r="A21" s="458" t="s">
        <v>102</v>
      </c>
      <c r="B21" s="458"/>
      <c r="C21" s="271">
        <f>C17+C19+C20</f>
        <v>63331359</v>
      </c>
      <c r="D21" s="368">
        <f t="shared" ref="D21:H21" si="3">D17+D19+D20</f>
        <v>23.68</v>
      </c>
      <c r="E21" s="271">
        <f t="shared" si="3"/>
        <v>21342.9</v>
      </c>
      <c r="F21" s="368">
        <f t="shared" si="3"/>
        <v>27.340000000000003</v>
      </c>
      <c r="G21" s="271">
        <f t="shared" si="3"/>
        <v>29277056.199999996</v>
      </c>
      <c r="H21" s="368">
        <f t="shared" si="3"/>
        <v>16.649999999999999</v>
      </c>
      <c r="I21" s="161" t="s">
        <v>191</v>
      </c>
      <c r="J21" s="162"/>
      <c r="K21" s="214"/>
      <c r="L21" s="277"/>
      <c r="M21" s="227"/>
    </row>
    <row r="22" spans="1:13" ht="21.75" customHeight="1" thickBot="1">
      <c r="A22" s="459" t="s">
        <v>210</v>
      </c>
      <c r="B22" s="459"/>
      <c r="C22" s="272">
        <f t="shared" ref="C22:H22" si="4">C5+C7+C8+C9+C10+C11+C13+C14+C15+C17+C19+C20</f>
        <v>267350517.19999999</v>
      </c>
      <c r="D22" s="278">
        <f t="shared" si="4"/>
        <v>100</v>
      </c>
      <c r="E22" s="272">
        <f t="shared" si="4"/>
        <v>78068.5</v>
      </c>
      <c r="F22" s="278">
        <f t="shared" si="4"/>
        <v>100</v>
      </c>
      <c r="G22" s="272">
        <f t="shared" si="4"/>
        <v>175865175.59999999</v>
      </c>
      <c r="H22" s="278">
        <f t="shared" si="4"/>
        <v>100</v>
      </c>
      <c r="I22" s="460" t="s">
        <v>211</v>
      </c>
      <c r="J22" s="460"/>
      <c r="K22" s="214"/>
      <c r="L22" s="277"/>
      <c r="M22" s="227"/>
    </row>
    <row r="23" spans="1:13" ht="21.75" customHeight="1">
      <c r="A23" s="461" t="s">
        <v>27</v>
      </c>
      <c r="B23" s="461"/>
      <c r="C23" s="369">
        <v>930132.7</v>
      </c>
      <c r="D23" s="370"/>
      <c r="E23" s="369">
        <v>278.8</v>
      </c>
      <c r="F23" s="371"/>
      <c r="G23" s="372">
        <v>529776</v>
      </c>
      <c r="H23" s="371"/>
      <c r="I23" s="462" t="s">
        <v>192</v>
      </c>
      <c r="J23" s="462"/>
      <c r="K23" s="214"/>
      <c r="L23" s="277"/>
      <c r="M23" s="227"/>
    </row>
    <row r="24" spans="1:13" ht="21.75" customHeight="1" thickBot="1">
      <c r="A24" s="454" t="s">
        <v>28</v>
      </c>
      <c r="B24" s="454"/>
      <c r="C24" s="373">
        <f>C22-C23</f>
        <v>266420384.5</v>
      </c>
      <c r="D24" s="374"/>
      <c r="E24" s="373">
        <f>E22-E23</f>
        <v>77789.7</v>
      </c>
      <c r="F24" s="375"/>
      <c r="G24" s="376">
        <f>G22-G23</f>
        <v>175335399.59999999</v>
      </c>
      <c r="H24" s="375"/>
      <c r="I24" s="455" t="s">
        <v>29</v>
      </c>
      <c r="J24" s="455"/>
      <c r="L24" s="277"/>
      <c r="M24" s="227"/>
    </row>
    <row r="25" spans="1:13" ht="18" customHeight="1" thickTop="1">
      <c r="A25" s="434" t="s">
        <v>294</v>
      </c>
      <c r="B25" s="434"/>
      <c r="C25" s="434"/>
      <c r="D25" s="198"/>
      <c r="E25" s="197"/>
      <c r="F25" s="309"/>
      <c r="G25" s="305"/>
      <c r="H25" s="231"/>
      <c r="I25" s="222"/>
      <c r="J25" s="222"/>
      <c r="L25" s="226"/>
      <c r="M25" s="227"/>
    </row>
    <row r="26" spans="1:13">
      <c r="A26" s="18"/>
      <c r="B26" s="263"/>
      <c r="C26" s="264"/>
      <c r="D26" s="264"/>
      <c r="E26" s="264"/>
      <c r="F26" s="264"/>
      <c r="G26" s="264"/>
      <c r="H26" s="215"/>
      <c r="I26" s="308"/>
    </row>
    <row r="27" spans="1:13">
      <c r="A27" s="6"/>
      <c r="B27" s="184"/>
      <c r="C27" s="258"/>
      <c r="D27" s="259"/>
      <c r="E27" s="282"/>
      <c r="F27" s="260"/>
      <c r="G27" s="258"/>
      <c r="H27" s="48"/>
      <c r="I27" s="48"/>
    </row>
    <row r="28" spans="1:13">
      <c r="A28" s="6"/>
      <c r="B28" s="131"/>
      <c r="C28" s="207"/>
      <c r="D28" s="216"/>
      <c r="E28" s="48"/>
      <c r="F28" s="48"/>
      <c r="G28" s="48"/>
      <c r="H28" s="48"/>
      <c r="I28" s="48"/>
    </row>
    <row r="29" spans="1:13">
      <c r="A29" s="6"/>
      <c r="B29" s="131"/>
      <c r="C29" s="185"/>
      <c r="D29" s="217"/>
      <c r="E29" s="48"/>
      <c r="F29" s="48"/>
      <c r="G29" s="261"/>
      <c r="H29" s="48"/>
      <c r="I29" s="48"/>
    </row>
    <row r="30" spans="1:13">
      <c r="A30" s="6"/>
      <c r="B30" s="285"/>
      <c r="C30" s="286"/>
      <c r="D30" s="287"/>
      <c r="E30" s="283"/>
      <c r="F30" s="288"/>
      <c r="G30" s="284"/>
      <c r="H30" s="48"/>
    </row>
    <row r="31" spans="1:13">
      <c r="C31" s="207"/>
      <c r="D31" s="217"/>
      <c r="E31" s="48"/>
      <c r="F31" s="48"/>
      <c r="G31" s="261"/>
      <c r="H31" s="48"/>
    </row>
    <row r="32" spans="1:13">
      <c r="C32" s="185"/>
      <c r="D32" s="218"/>
      <c r="E32" s="48"/>
      <c r="G32" s="265"/>
      <c r="H32" s="48"/>
    </row>
    <row r="33" spans="3:7">
      <c r="C33" s="207"/>
      <c r="D33" s="48"/>
      <c r="E33" s="48"/>
      <c r="G33" s="265"/>
    </row>
    <row r="34" spans="3:7">
      <c r="C34" s="289"/>
      <c r="D34" s="219"/>
      <c r="E34" s="38"/>
      <c r="G34" s="261"/>
    </row>
    <row r="35" spans="3:7">
      <c r="C35" s="38"/>
      <c r="D35" s="48"/>
      <c r="E35" s="38"/>
      <c r="G35" s="265"/>
    </row>
    <row r="36" spans="3:7">
      <c r="C36" s="38"/>
      <c r="E36" s="38"/>
    </row>
    <row r="37" spans="3:7">
      <c r="C37" s="38"/>
    </row>
    <row r="38" spans="3:7">
      <c r="C38" s="38"/>
    </row>
    <row r="39" spans="3:7">
      <c r="C39" s="38"/>
    </row>
    <row r="40" spans="3:7">
      <c r="C40" s="38"/>
    </row>
  </sheetData>
  <mergeCells count="17">
    <mergeCell ref="A25:C25"/>
    <mergeCell ref="A1:J1"/>
    <mergeCell ref="A2:J2"/>
    <mergeCell ref="A3:A4"/>
    <mergeCell ref="B3:B4"/>
    <mergeCell ref="I3:I4"/>
    <mergeCell ref="J3:J4"/>
    <mergeCell ref="K11:K12"/>
    <mergeCell ref="A24:B24"/>
    <mergeCell ref="I24:J24"/>
    <mergeCell ref="A12:B12"/>
    <mergeCell ref="A16:B16"/>
    <mergeCell ref="A21:B21"/>
    <mergeCell ref="A22:B22"/>
    <mergeCell ref="I22:J22"/>
    <mergeCell ref="A23:B23"/>
    <mergeCell ref="I23:J23"/>
  </mergeCells>
  <printOptions horizontalCentered="1" verticalCentered="1"/>
  <pageMargins left="0.196850393700787" right="0.23622047244094499" top="0.43307086614173201" bottom="0.196850393700787" header="0.27559055118110198" footer="0.196850393700787"/>
  <pageSetup paperSize="9" scale="87" orientation="landscape" r:id="rId1"/>
  <headerFooter alignWithMargins="0">
    <oddFooter>&amp;C15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00B050"/>
  </sheetPr>
  <dimension ref="A1:I60"/>
  <sheetViews>
    <sheetView rightToLeft="1" view="pageBreakPreview" topLeftCell="A10" zoomScaleSheetLayoutView="100" workbookViewId="0">
      <selection activeCell="C18" sqref="C18"/>
    </sheetView>
  </sheetViews>
  <sheetFormatPr defaultRowHeight="12.75"/>
  <cols>
    <col min="1" max="1" width="6.7109375" style="7" customWidth="1"/>
    <col min="2" max="2" width="26.7109375" style="7" customWidth="1"/>
    <col min="3" max="5" width="25.85546875" style="7" customWidth="1"/>
    <col min="6" max="6" width="35.7109375" style="7" customWidth="1"/>
    <col min="7" max="7" width="6.85546875" style="7" customWidth="1"/>
    <col min="8" max="8" width="12.5703125" style="7" customWidth="1"/>
    <col min="9" max="9" width="15.85546875" style="7" customWidth="1"/>
    <col min="10" max="16384" width="9.140625" style="7"/>
  </cols>
  <sheetData>
    <row r="1" spans="1:9" s="47" customFormat="1" ht="24" customHeight="1">
      <c r="A1" s="435" t="s">
        <v>253</v>
      </c>
      <c r="B1" s="435"/>
      <c r="C1" s="435"/>
      <c r="D1" s="435"/>
      <c r="E1" s="435"/>
      <c r="F1" s="435"/>
      <c r="G1" s="435"/>
      <c r="H1" s="133"/>
    </row>
    <row r="2" spans="1:9" s="47" customFormat="1" ht="39" customHeight="1" thickBot="1">
      <c r="A2" s="436" t="s">
        <v>254</v>
      </c>
      <c r="B2" s="436"/>
      <c r="C2" s="436"/>
      <c r="D2" s="436"/>
      <c r="E2" s="436"/>
      <c r="F2" s="436"/>
      <c r="G2" s="436"/>
      <c r="H2" s="145"/>
    </row>
    <row r="3" spans="1:9" ht="24.95" customHeight="1" thickTop="1">
      <c r="A3" s="437" t="s">
        <v>44</v>
      </c>
      <c r="B3" s="437" t="s">
        <v>45</v>
      </c>
      <c r="C3" s="163" t="s">
        <v>63</v>
      </c>
      <c r="D3" s="163" t="s">
        <v>64</v>
      </c>
      <c r="E3" s="163" t="s">
        <v>65</v>
      </c>
      <c r="F3" s="437" t="s">
        <v>46</v>
      </c>
      <c r="G3" s="437" t="s">
        <v>47</v>
      </c>
    </row>
    <row r="4" spans="1:9" ht="24.95" customHeight="1" thickBot="1">
      <c r="A4" s="438"/>
      <c r="B4" s="438"/>
      <c r="C4" s="164" t="s">
        <v>66</v>
      </c>
      <c r="D4" s="164" t="s">
        <v>67</v>
      </c>
      <c r="E4" s="164" t="s">
        <v>68</v>
      </c>
      <c r="F4" s="438"/>
      <c r="G4" s="438"/>
    </row>
    <row r="5" spans="1:9" ht="21.75" customHeight="1">
      <c r="A5" s="36">
        <v>1</v>
      </c>
      <c r="B5" s="130" t="s">
        <v>48</v>
      </c>
      <c r="C5" s="377">
        <f>17396852.3+446535.7</f>
        <v>17843388</v>
      </c>
      <c r="D5" s="270">
        <v>4714765.4000000004</v>
      </c>
      <c r="E5" s="270">
        <f>C5-D5</f>
        <v>13128622.6</v>
      </c>
      <c r="F5" s="14" t="s">
        <v>49</v>
      </c>
      <c r="G5" s="68">
        <v>1</v>
      </c>
      <c r="I5" s="33"/>
    </row>
    <row r="6" spans="1:9" ht="21.75" customHeight="1">
      <c r="A6" s="69">
        <v>2</v>
      </c>
      <c r="B6" s="63" t="s">
        <v>50</v>
      </c>
      <c r="C6" s="270">
        <f>C7+C8</f>
        <v>122126972.60000001</v>
      </c>
      <c r="D6" s="270">
        <f>D7+D8</f>
        <v>4681261.2</v>
      </c>
      <c r="E6" s="270">
        <f>E7+E8</f>
        <v>117445711.39999999</v>
      </c>
      <c r="F6" s="5" t="s">
        <v>51</v>
      </c>
      <c r="G6" s="70">
        <v>2</v>
      </c>
      <c r="H6" s="33"/>
      <c r="I6" s="33"/>
    </row>
    <row r="7" spans="1:9" ht="21.75" customHeight="1">
      <c r="A7" s="58" t="s">
        <v>52</v>
      </c>
      <c r="B7" s="63" t="s">
        <v>293</v>
      </c>
      <c r="C7" s="270">
        <v>121307121.7</v>
      </c>
      <c r="D7" s="270">
        <v>4367056.4000000004</v>
      </c>
      <c r="E7" s="270">
        <f t="shared" ref="E7:E19" si="0">C7-D7</f>
        <v>116940065.3</v>
      </c>
      <c r="F7" s="5" t="s">
        <v>70</v>
      </c>
      <c r="G7" s="70" t="s">
        <v>52</v>
      </c>
      <c r="I7" s="33"/>
    </row>
    <row r="8" spans="1:9" ht="21.75" customHeight="1">
      <c r="A8" s="58" t="s">
        <v>55</v>
      </c>
      <c r="B8" s="63" t="s">
        <v>56</v>
      </c>
      <c r="C8" s="270">
        <v>819850.9</v>
      </c>
      <c r="D8" s="378">
        <v>314204.79999999999</v>
      </c>
      <c r="E8" s="270">
        <f t="shared" si="0"/>
        <v>505646.10000000003</v>
      </c>
      <c r="F8" s="5" t="s">
        <v>57</v>
      </c>
      <c r="G8" s="60" t="s">
        <v>55</v>
      </c>
      <c r="I8" s="33"/>
    </row>
    <row r="9" spans="1:9" ht="21.75" customHeight="1">
      <c r="A9" s="58" t="s">
        <v>58</v>
      </c>
      <c r="B9" s="63" t="s">
        <v>59</v>
      </c>
      <c r="C9" s="270">
        <v>9566126.3000000007</v>
      </c>
      <c r="D9" s="378">
        <v>4566892.4000000004</v>
      </c>
      <c r="E9" s="270">
        <f t="shared" si="0"/>
        <v>4999233.9000000004</v>
      </c>
      <c r="F9" s="5" t="s">
        <v>60</v>
      </c>
      <c r="G9" s="60" t="s">
        <v>58</v>
      </c>
      <c r="I9" s="33"/>
    </row>
    <row r="10" spans="1:9" ht="21.75" customHeight="1">
      <c r="A10" s="72" t="s">
        <v>61</v>
      </c>
      <c r="B10" s="63" t="s">
        <v>62</v>
      </c>
      <c r="C10" s="270">
        <v>8386371.7000000002</v>
      </c>
      <c r="D10" s="378">
        <v>2539415.7000000002</v>
      </c>
      <c r="E10" s="270">
        <f t="shared" si="0"/>
        <v>5846956</v>
      </c>
      <c r="F10" s="5" t="s">
        <v>0</v>
      </c>
      <c r="G10" s="60" t="s">
        <v>61</v>
      </c>
      <c r="I10" s="33"/>
    </row>
    <row r="11" spans="1:9" ht="21.75" customHeight="1">
      <c r="A11" s="58" t="s">
        <v>1</v>
      </c>
      <c r="B11" s="63" t="s">
        <v>2</v>
      </c>
      <c r="C11" s="270">
        <v>33603862.200000003</v>
      </c>
      <c r="D11" s="378">
        <v>14505844.199999999</v>
      </c>
      <c r="E11" s="270">
        <f t="shared" si="0"/>
        <v>19098018.000000004</v>
      </c>
      <c r="F11" s="5" t="s">
        <v>3</v>
      </c>
      <c r="G11" s="60" t="s">
        <v>1</v>
      </c>
      <c r="I11" s="33"/>
    </row>
    <row r="12" spans="1:9" ht="21.75" customHeight="1">
      <c r="A12" s="58" t="s">
        <v>4</v>
      </c>
      <c r="B12" s="63" t="s">
        <v>292</v>
      </c>
      <c r="C12" s="270">
        <v>30134097.300000001</v>
      </c>
      <c r="D12" s="270">
        <v>10681207</v>
      </c>
      <c r="E12" s="270">
        <f t="shared" si="0"/>
        <v>19452890.300000001</v>
      </c>
      <c r="F12" s="5" t="s">
        <v>5</v>
      </c>
      <c r="G12" s="60" t="s">
        <v>4</v>
      </c>
      <c r="I12" s="33"/>
    </row>
    <row r="13" spans="1:9" ht="21.75" customHeight="1">
      <c r="A13" s="58" t="s">
        <v>6</v>
      </c>
      <c r="B13" s="63" t="s">
        <v>7</v>
      </c>
      <c r="C13" s="270">
        <v>28736188.600000001</v>
      </c>
      <c r="D13" s="270">
        <v>7804570.2000000002</v>
      </c>
      <c r="E13" s="270">
        <f t="shared" si="0"/>
        <v>20931618.400000002</v>
      </c>
      <c r="F13" s="65" t="s">
        <v>8</v>
      </c>
      <c r="G13" s="60" t="s">
        <v>6</v>
      </c>
      <c r="I13" s="33"/>
    </row>
    <row r="14" spans="1:9" ht="21.75" customHeight="1">
      <c r="A14" s="73" t="s">
        <v>9</v>
      </c>
      <c r="B14" s="75" t="s">
        <v>10</v>
      </c>
      <c r="C14" s="379">
        <f>C15+C16</f>
        <v>24801276.299999997</v>
      </c>
      <c r="D14" s="379">
        <f>D15+D16</f>
        <v>4190080.5999999996</v>
      </c>
      <c r="E14" s="270">
        <f>E15+E16</f>
        <v>20611195.699999999</v>
      </c>
      <c r="F14" s="78" t="s">
        <v>11</v>
      </c>
      <c r="G14" s="60" t="s">
        <v>9</v>
      </c>
      <c r="H14" s="33"/>
      <c r="I14" s="33"/>
    </row>
    <row r="15" spans="1:9" ht="21.75" customHeight="1">
      <c r="A15" s="58" t="s">
        <v>12</v>
      </c>
      <c r="B15" s="63" t="s">
        <v>13</v>
      </c>
      <c r="C15" s="270">
        <v>3595108.9</v>
      </c>
      <c r="D15" s="270">
        <v>479001.3</v>
      </c>
      <c r="E15" s="270">
        <f>C15-D15</f>
        <v>3116107.6</v>
      </c>
      <c r="F15" s="5" t="s">
        <v>14</v>
      </c>
      <c r="G15" s="71" t="s">
        <v>12</v>
      </c>
      <c r="I15" s="33"/>
    </row>
    <row r="16" spans="1:9" ht="21.75" customHeight="1">
      <c r="A16" s="53" t="s">
        <v>15</v>
      </c>
      <c r="B16" s="63" t="s">
        <v>16</v>
      </c>
      <c r="C16" s="270">
        <v>21206167.399999999</v>
      </c>
      <c r="D16" s="270">
        <v>3711079.3</v>
      </c>
      <c r="E16" s="270">
        <f t="shared" si="0"/>
        <v>17495088.099999998</v>
      </c>
      <c r="F16" s="5" t="s">
        <v>17</v>
      </c>
      <c r="G16" s="60" t="s">
        <v>15</v>
      </c>
      <c r="I16" s="33"/>
    </row>
    <row r="17" spans="1:9" ht="21.75" customHeight="1">
      <c r="A17" s="58" t="s">
        <v>18</v>
      </c>
      <c r="B17" s="75" t="s">
        <v>19</v>
      </c>
      <c r="C17" s="379">
        <f>C18+C19</f>
        <v>8593825.8000000007</v>
      </c>
      <c r="D17" s="379">
        <f>D19+D18</f>
        <v>13325125.1</v>
      </c>
      <c r="E17" s="270">
        <f t="shared" si="0"/>
        <v>-4731299.2999999989</v>
      </c>
      <c r="F17" s="77" t="s">
        <v>20</v>
      </c>
      <c r="G17" s="70" t="s">
        <v>18</v>
      </c>
      <c r="H17" s="33"/>
      <c r="I17" s="33"/>
    </row>
    <row r="18" spans="1:9" ht="21.75" customHeight="1">
      <c r="A18" s="58" t="s">
        <v>21</v>
      </c>
      <c r="B18" s="63" t="s">
        <v>93</v>
      </c>
      <c r="C18" s="270"/>
      <c r="D18" s="270">
        <v>11200323.699999999</v>
      </c>
      <c r="E18" s="270">
        <f t="shared" si="0"/>
        <v>-11200323.699999999</v>
      </c>
      <c r="F18" s="5" t="s">
        <v>92</v>
      </c>
      <c r="G18" s="60" t="s">
        <v>21</v>
      </c>
      <c r="I18" s="33"/>
    </row>
    <row r="19" spans="1:9" ht="21.75" customHeight="1" thickBot="1">
      <c r="A19" s="61" t="s">
        <v>22</v>
      </c>
      <c r="B19" s="76" t="s">
        <v>23</v>
      </c>
      <c r="C19" s="380">
        <v>8593825.8000000007</v>
      </c>
      <c r="D19" s="381">
        <v>2124801.4</v>
      </c>
      <c r="E19" s="270">
        <f t="shared" si="0"/>
        <v>6469024.4000000004</v>
      </c>
      <c r="F19" s="8" t="s">
        <v>71</v>
      </c>
      <c r="G19" s="62" t="s">
        <v>22</v>
      </c>
      <c r="I19" s="33"/>
    </row>
    <row r="20" spans="1:9" ht="21.75" customHeight="1">
      <c r="A20" s="472" t="s">
        <v>25</v>
      </c>
      <c r="B20" s="472"/>
      <c r="C20" s="382">
        <f>C5+C7+C8+C9+C10+C11+C12+C13+C15+C16+C18+C19</f>
        <v>283792108.80000001</v>
      </c>
      <c r="D20" s="382">
        <f>D5+D7+D8+D9+D10+D11+D12+D13+D15+D16+D18+D19</f>
        <v>67009161.800000004</v>
      </c>
      <c r="E20" s="382">
        <f>E5+E7+E8+E9+E10+E11+E12+E13+E15+E16+E18+E19</f>
        <v>216782947</v>
      </c>
      <c r="F20" s="470" t="s">
        <v>26</v>
      </c>
      <c r="G20" s="470"/>
      <c r="I20" s="33"/>
    </row>
    <row r="21" spans="1:9" ht="21.75" customHeight="1">
      <c r="A21" s="473" t="s">
        <v>72</v>
      </c>
      <c r="B21" s="473"/>
      <c r="C21" s="383"/>
      <c r="D21" s="384">
        <v>930132.7</v>
      </c>
      <c r="E21" s="384" t="s">
        <v>267</v>
      </c>
      <c r="F21" s="474" t="s">
        <v>73</v>
      </c>
      <c r="G21" s="474"/>
    </row>
    <row r="22" spans="1:9" ht="21.75" customHeight="1" thickBot="1">
      <c r="A22" s="471" t="s">
        <v>74</v>
      </c>
      <c r="B22" s="471"/>
      <c r="C22" s="385">
        <f>C20</f>
        <v>283792108.80000001</v>
      </c>
      <c r="D22" s="385">
        <f t="shared" ref="D22" si="1">D20+D21</f>
        <v>67939294.5</v>
      </c>
      <c r="E22" s="385">
        <f>E20-D21</f>
        <v>215852814.30000001</v>
      </c>
      <c r="F22" s="469" t="s">
        <v>75</v>
      </c>
      <c r="G22" s="469"/>
    </row>
    <row r="23" spans="1:9" ht="18" customHeight="1" thickTop="1">
      <c r="A23" s="434" t="s">
        <v>294</v>
      </c>
      <c r="B23" s="434"/>
      <c r="C23" s="434"/>
      <c r="D23" s="21"/>
      <c r="E23" s="42"/>
      <c r="F23" s="21"/>
      <c r="G23" s="21"/>
    </row>
    <row r="24" spans="1:9">
      <c r="A24" s="9"/>
      <c r="C24" s="33"/>
      <c r="D24" s="157"/>
      <c r="E24" s="33"/>
    </row>
    <row r="25" spans="1:9">
      <c r="A25" s="9"/>
      <c r="C25" s="33"/>
      <c r="D25" s="33"/>
      <c r="E25" s="33"/>
    </row>
    <row r="26" spans="1:9">
      <c r="A26" s="9"/>
      <c r="C26" s="33"/>
      <c r="D26" s="33"/>
      <c r="E26" s="33"/>
    </row>
    <row r="27" spans="1:9">
      <c r="A27" s="9"/>
      <c r="C27" s="33"/>
      <c r="D27" s="33"/>
      <c r="E27" s="33"/>
    </row>
    <row r="28" spans="1:9">
      <c r="E28" s="33"/>
    </row>
    <row r="29" spans="1:9">
      <c r="E29" s="33"/>
    </row>
    <row r="30" spans="1:9">
      <c r="E30" s="399"/>
    </row>
    <row r="32" spans="1:9">
      <c r="B32" s="274"/>
      <c r="D32" s="33"/>
    </row>
    <row r="33" spans="2:6">
      <c r="E33" s="33"/>
    </row>
    <row r="34" spans="2:6">
      <c r="D34" s="35"/>
      <c r="E34" s="35"/>
      <c r="F34" s="36"/>
    </row>
    <row r="35" spans="2:6" ht="15">
      <c r="B35" s="37"/>
      <c r="C35" s="4"/>
      <c r="D35" s="38"/>
      <c r="E35" s="31"/>
      <c r="F35" s="38"/>
    </row>
    <row r="36" spans="2:6" ht="15">
      <c r="B36" s="37"/>
      <c r="C36" s="4"/>
      <c r="D36" s="31"/>
      <c r="E36" s="31"/>
      <c r="F36" s="38"/>
    </row>
    <row r="37" spans="2:6" ht="15">
      <c r="B37" s="3"/>
      <c r="C37" s="4"/>
      <c r="D37" s="32"/>
      <c r="E37" s="31"/>
      <c r="F37" s="38"/>
    </row>
    <row r="38" spans="2:6" ht="15">
      <c r="B38" s="3"/>
      <c r="C38" s="4"/>
      <c r="D38" s="32"/>
      <c r="E38" s="31"/>
      <c r="F38" s="38"/>
    </row>
    <row r="39" spans="2:6" ht="15">
      <c r="B39" s="3"/>
      <c r="C39" s="4"/>
      <c r="D39" s="32"/>
      <c r="E39" s="31"/>
      <c r="F39" s="38"/>
    </row>
    <row r="40" spans="2:6" ht="15">
      <c r="B40" s="3"/>
      <c r="C40" s="4"/>
      <c r="D40" s="32"/>
      <c r="E40" s="31"/>
      <c r="F40" s="38"/>
    </row>
    <row r="41" spans="2:6" ht="15">
      <c r="B41" s="3"/>
      <c r="C41" s="4"/>
      <c r="D41" s="32"/>
      <c r="E41" s="31"/>
      <c r="F41" s="38"/>
    </row>
    <row r="42" spans="2:6" ht="15">
      <c r="B42" s="3"/>
      <c r="C42" s="4"/>
      <c r="D42" s="32"/>
      <c r="E42" s="31"/>
      <c r="F42" s="38"/>
    </row>
    <row r="43" spans="2:6" ht="15">
      <c r="B43" s="3"/>
      <c r="C43" s="4"/>
      <c r="D43" s="32"/>
      <c r="E43" s="31"/>
      <c r="F43" s="38"/>
    </row>
    <row r="44" spans="2:6" ht="15">
      <c r="B44" s="3"/>
      <c r="C44" s="4"/>
      <c r="D44" s="32"/>
      <c r="E44" s="31"/>
      <c r="F44" s="38"/>
    </row>
    <row r="45" spans="2:6" ht="15">
      <c r="B45" s="3"/>
      <c r="C45" s="4"/>
      <c r="D45" s="32"/>
      <c r="E45" s="31"/>
      <c r="F45" s="38"/>
    </row>
    <row r="46" spans="2:6" ht="15">
      <c r="B46" s="3"/>
      <c r="C46" s="4"/>
      <c r="D46" s="32"/>
      <c r="E46" s="31"/>
      <c r="F46" s="38"/>
    </row>
    <row r="47" spans="2:6" ht="15">
      <c r="B47" s="3"/>
      <c r="C47" s="4"/>
      <c r="D47" s="32"/>
      <c r="E47" s="31"/>
      <c r="F47" s="38"/>
    </row>
    <row r="48" spans="2:6" ht="15">
      <c r="B48" s="3"/>
      <c r="C48" s="4"/>
      <c r="D48" s="32"/>
      <c r="E48" s="31"/>
      <c r="F48" s="38"/>
    </row>
    <row r="49" spans="2:9" ht="15">
      <c r="B49" s="3"/>
      <c r="C49" s="4"/>
      <c r="D49" s="32"/>
      <c r="E49" s="31"/>
      <c r="F49" s="38"/>
    </row>
    <row r="50" spans="2:9" ht="15">
      <c r="B50" s="468"/>
      <c r="C50" s="468"/>
      <c r="D50" s="32"/>
      <c r="E50" s="32"/>
      <c r="F50" s="32"/>
      <c r="H50" s="34"/>
      <c r="I50" s="34"/>
    </row>
    <row r="51" spans="2:9" ht="15">
      <c r="B51" s="468"/>
      <c r="C51" s="468"/>
      <c r="D51" s="32"/>
      <c r="E51" s="32"/>
      <c r="F51" s="32"/>
    </row>
    <row r="52" spans="2:9" ht="15">
      <c r="B52" s="468"/>
      <c r="C52" s="468"/>
      <c r="D52" s="32"/>
      <c r="E52" s="32"/>
      <c r="F52" s="9"/>
    </row>
    <row r="54" spans="2:9">
      <c r="F54" s="9"/>
    </row>
    <row r="55" spans="2:9">
      <c r="D55" s="33"/>
      <c r="E55" s="33"/>
      <c r="F55" s="9"/>
    </row>
    <row r="56" spans="2:9">
      <c r="E56" s="9"/>
      <c r="F56" s="9"/>
    </row>
    <row r="57" spans="2:9">
      <c r="E57" s="9"/>
      <c r="F57" s="9"/>
    </row>
    <row r="59" spans="2:9">
      <c r="F59" s="9"/>
    </row>
    <row r="60" spans="2:9">
      <c r="F60" s="9"/>
    </row>
  </sheetData>
  <mergeCells count="16">
    <mergeCell ref="B51:C51"/>
    <mergeCell ref="B52:C52"/>
    <mergeCell ref="F22:G22"/>
    <mergeCell ref="F20:G20"/>
    <mergeCell ref="A22:B22"/>
    <mergeCell ref="A20:B20"/>
    <mergeCell ref="A21:B21"/>
    <mergeCell ref="F21:G21"/>
    <mergeCell ref="B50:C50"/>
    <mergeCell ref="A23:C23"/>
    <mergeCell ref="A1:G1"/>
    <mergeCell ref="A2:G2"/>
    <mergeCell ref="A3:A4"/>
    <mergeCell ref="B3:B4"/>
    <mergeCell ref="F3:F4"/>
    <mergeCell ref="G3:G4"/>
  </mergeCells>
  <phoneticPr fontId="2" type="noConversion"/>
  <printOptions horizontalCentered="1" verticalCentered="1"/>
  <pageMargins left="0.196850393700787" right="0.196850393700787" top="0.74803149606299202" bottom="0.59055118110236204" header="0.511811023622047" footer="0.511811023622047"/>
  <pageSetup paperSize="9" scale="90" orientation="landscape" r:id="rId1"/>
  <headerFooter alignWithMargins="0">
    <oddFooter>&amp;C16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dimension ref="A1:J59"/>
  <sheetViews>
    <sheetView rightToLeft="1" view="pageBreakPreview" topLeftCell="A7" zoomScaleSheetLayoutView="100" workbookViewId="0">
      <selection activeCell="C18" sqref="C18"/>
    </sheetView>
  </sheetViews>
  <sheetFormatPr defaultRowHeight="12.75"/>
  <cols>
    <col min="1" max="1" width="6.7109375" style="7" customWidth="1"/>
    <col min="2" max="5" width="26" style="7" customWidth="1"/>
    <col min="6" max="6" width="38.7109375" style="7" customWidth="1"/>
    <col min="7" max="7" width="6.7109375" style="7" customWidth="1"/>
    <col min="8" max="8" width="11.140625" style="7" bestFit="1" customWidth="1"/>
    <col min="9" max="9" width="10.5703125" style="7" bestFit="1" customWidth="1"/>
    <col min="10" max="10" width="11.42578125" style="7" bestFit="1" customWidth="1"/>
    <col min="11" max="16384" width="9.140625" style="7"/>
  </cols>
  <sheetData>
    <row r="1" spans="1:9" s="153" customFormat="1" ht="34.5" customHeight="1">
      <c r="A1" s="406" t="s">
        <v>255</v>
      </c>
      <c r="B1" s="480"/>
      <c r="C1" s="480"/>
      <c r="D1" s="480"/>
      <c r="E1" s="480"/>
      <c r="F1" s="480"/>
      <c r="G1" s="480"/>
      <c r="H1" s="132"/>
    </row>
    <row r="2" spans="1:9" s="153" customFormat="1" ht="39" customHeight="1" thickBot="1">
      <c r="A2" s="407" t="s">
        <v>256</v>
      </c>
      <c r="B2" s="414"/>
      <c r="C2" s="414"/>
      <c r="D2" s="414"/>
      <c r="E2" s="414"/>
      <c r="F2" s="414"/>
      <c r="G2" s="414"/>
      <c r="H2" s="154"/>
    </row>
    <row r="3" spans="1:9" ht="24.95" customHeight="1" thickTop="1">
      <c r="A3" s="437" t="s">
        <v>44</v>
      </c>
      <c r="B3" s="437" t="s">
        <v>45</v>
      </c>
      <c r="C3" s="163" t="s">
        <v>33</v>
      </c>
      <c r="D3" s="163" t="s">
        <v>35</v>
      </c>
      <c r="E3" s="163" t="s">
        <v>65</v>
      </c>
      <c r="F3" s="437" t="s">
        <v>46</v>
      </c>
      <c r="G3" s="437" t="s">
        <v>47</v>
      </c>
    </row>
    <row r="4" spans="1:9" ht="24.95" customHeight="1" thickBot="1">
      <c r="A4" s="438"/>
      <c r="B4" s="438"/>
      <c r="C4" s="164" t="s">
        <v>32</v>
      </c>
      <c r="D4" s="164" t="s">
        <v>69</v>
      </c>
      <c r="E4" s="164" t="s">
        <v>68</v>
      </c>
      <c r="F4" s="438"/>
      <c r="G4" s="438"/>
    </row>
    <row r="5" spans="1:9" ht="21.75" customHeight="1">
      <c r="A5" s="67">
        <v>1</v>
      </c>
      <c r="B5" s="74" t="s">
        <v>48</v>
      </c>
      <c r="C5" s="386">
        <v>4366788.5999999996</v>
      </c>
      <c r="D5" s="386">
        <v>8761834</v>
      </c>
      <c r="E5" s="386">
        <f>C5+D5</f>
        <v>13128622.6</v>
      </c>
      <c r="F5" s="14" t="s">
        <v>49</v>
      </c>
      <c r="G5" s="68">
        <v>1</v>
      </c>
      <c r="I5" s="33"/>
    </row>
    <row r="6" spans="1:9" ht="21.75" customHeight="1">
      <c r="A6" s="59">
        <v>2</v>
      </c>
      <c r="B6" s="63" t="s">
        <v>50</v>
      </c>
      <c r="C6" s="270">
        <f>C7+C8</f>
        <v>1236918.5</v>
      </c>
      <c r="D6" s="270">
        <f>D7+D8</f>
        <v>116208792.89999999</v>
      </c>
      <c r="E6" s="270">
        <f>E7+E8</f>
        <v>117445711.39999999</v>
      </c>
      <c r="F6" s="5" t="s">
        <v>51</v>
      </c>
      <c r="G6" s="60">
        <v>2</v>
      </c>
      <c r="H6" s="33"/>
      <c r="I6" s="33"/>
    </row>
    <row r="7" spans="1:9" ht="21.75" customHeight="1">
      <c r="A7" s="58" t="s">
        <v>52</v>
      </c>
      <c r="B7" s="63" t="s">
        <v>293</v>
      </c>
      <c r="C7" s="270">
        <v>1089344</v>
      </c>
      <c r="D7" s="270">
        <v>115850721.3</v>
      </c>
      <c r="E7" s="270">
        <f t="shared" ref="E7:E19" si="0">C7+D7</f>
        <v>116940065.3</v>
      </c>
      <c r="F7" s="5" t="s">
        <v>70</v>
      </c>
      <c r="G7" s="60" t="s">
        <v>52</v>
      </c>
      <c r="I7" s="33"/>
    </row>
    <row r="8" spans="1:9" ht="21.75" customHeight="1">
      <c r="A8" s="58" t="s">
        <v>55</v>
      </c>
      <c r="B8" s="63" t="s">
        <v>56</v>
      </c>
      <c r="C8" s="270">
        <v>147574.5</v>
      </c>
      <c r="D8" s="270">
        <v>358071.6</v>
      </c>
      <c r="E8" s="270">
        <f t="shared" si="0"/>
        <v>505646.1</v>
      </c>
      <c r="F8" s="5" t="s">
        <v>57</v>
      </c>
      <c r="G8" s="60" t="s">
        <v>55</v>
      </c>
      <c r="I8" s="33"/>
    </row>
    <row r="9" spans="1:9" ht="21.75" customHeight="1">
      <c r="A9" s="58" t="s">
        <v>58</v>
      </c>
      <c r="B9" s="63" t="s">
        <v>59</v>
      </c>
      <c r="C9" s="377">
        <v>2028541.5</v>
      </c>
      <c r="D9" s="270">
        <v>2970692.4</v>
      </c>
      <c r="E9" s="270">
        <f t="shared" si="0"/>
        <v>4999233.9000000004</v>
      </c>
      <c r="F9" s="5" t="s">
        <v>60</v>
      </c>
      <c r="G9" s="60" t="s">
        <v>58</v>
      </c>
      <c r="I9" s="33"/>
    </row>
    <row r="10" spans="1:9" ht="21.75" customHeight="1">
      <c r="A10" s="58" t="s">
        <v>61</v>
      </c>
      <c r="B10" s="63" t="s">
        <v>62</v>
      </c>
      <c r="C10" s="377">
        <v>1784240.9</v>
      </c>
      <c r="D10" s="270">
        <v>4062715.1</v>
      </c>
      <c r="E10" s="270">
        <f t="shared" si="0"/>
        <v>5846956</v>
      </c>
      <c r="F10" s="5" t="s">
        <v>0</v>
      </c>
      <c r="G10" s="60" t="s">
        <v>61</v>
      </c>
      <c r="I10" s="33"/>
    </row>
    <row r="11" spans="1:9" ht="21.75" customHeight="1">
      <c r="A11" s="58" t="s">
        <v>1</v>
      </c>
      <c r="B11" s="63" t="s">
        <v>2</v>
      </c>
      <c r="C11" s="377">
        <v>8640428.5</v>
      </c>
      <c r="D11" s="378">
        <v>10457589.5</v>
      </c>
      <c r="E11" s="270">
        <f t="shared" si="0"/>
        <v>19098018</v>
      </c>
      <c r="F11" s="5" t="s">
        <v>3</v>
      </c>
      <c r="G11" s="60" t="s">
        <v>1</v>
      </c>
      <c r="I11" s="33"/>
    </row>
    <row r="12" spans="1:9" ht="21.75" customHeight="1">
      <c r="A12" s="58" t="s">
        <v>4</v>
      </c>
      <c r="B12" s="63" t="s">
        <v>292</v>
      </c>
      <c r="C12" s="377">
        <v>9444314.8000000007</v>
      </c>
      <c r="D12" s="270">
        <v>10008575.5</v>
      </c>
      <c r="E12" s="270">
        <f t="shared" si="0"/>
        <v>19452890.300000001</v>
      </c>
      <c r="F12" s="5" t="s">
        <v>5</v>
      </c>
      <c r="G12" s="60" t="s">
        <v>4</v>
      </c>
      <c r="I12" s="33"/>
    </row>
    <row r="13" spans="1:9" ht="21.75" customHeight="1">
      <c r="A13" s="58" t="s">
        <v>6</v>
      </c>
      <c r="B13" s="63" t="s">
        <v>7</v>
      </c>
      <c r="C13" s="377">
        <v>3593106.5</v>
      </c>
      <c r="D13" s="378">
        <v>17338511.899999999</v>
      </c>
      <c r="E13" s="270">
        <f t="shared" si="0"/>
        <v>20931618.399999999</v>
      </c>
      <c r="F13" s="65" t="s">
        <v>8</v>
      </c>
      <c r="G13" s="60" t="s">
        <v>6</v>
      </c>
      <c r="I13" s="33"/>
    </row>
    <row r="14" spans="1:9" ht="21.75" customHeight="1">
      <c r="A14" s="58" t="s">
        <v>9</v>
      </c>
      <c r="B14" s="63" t="s">
        <v>10</v>
      </c>
      <c r="C14" s="377">
        <f>C15+C16</f>
        <v>473203.4</v>
      </c>
      <c r="D14" s="270">
        <f>D15+D16</f>
        <v>20137992.300000001</v>
      </c>
      <c r="E14" s="270">
        <f t="shared" si="0"/>
        <v>20611195.699999999</v>
      </c>
      <c r="F14" s="79" t="s">
        <v>11</v>
      </c>
      <c r="G14" s="60" t="s">
        <v>9</v>
      </c>
      <c r="H14" s="33"/>
      <c r="I14" s="33"/>
    </row>
    <row r="15" spans="1:9" ht="21.75" customHeight="1">
      <c r="A15" s="58" t="s">
        <v>12</v>
      </c>
      <c r="B15" s="63" t="s">
        <v>13</v>
      </c>
      <c r="C15" s="377">
        <v>387477.5</v>
      </c>
      <c r="D15" s="270">
        <v>2728630.1</v>
      </c>
      <c r="E15" s="270">
        <f>C15+D15</f>
        <v>3116107.6</v>
      </c>
      <c r="F15" s="5" t="s">
        <v>14</v>
      </c>
      <c r="G15" s="60" t="s">
        <v>12</v>
      </c>
      <c r="I15" s="33"/>
    </row>
    <row r="16" spans="1:9" ht="21.75" customHeight="1">
      <c r="A16" s="58" t="s">
        <v>15</v>
      </c>
      <c r="B16" s="63" t="s">
        <v>16</v>
      </c>
      <c r="C16" s="377">
        <v>85725.9</v>
      </c>
      <c r="D16" s="270">
        <v>17409362.199999999</v>
      </c>
      <c r="E16" s="270">
        <f>C16+D16</f>
        <v>17495088.099999998</v>
      </c>
      <c r="F16" s="5" t="s">
        <v>17</v>
      </c>
      <c r="G16" s="60" t="s">
        <v>15</v>
      </c>
      <c r="I16" s="33"/>
    </row>
    <row r="17" spans="1:10" ht="21.75" customHeight="1">
      <c r="A17" s="58" t="s">
        <v>18</v>
      </c>
      <c r="B17" s="63" t="s">
        <v>19</v>
      </c>
      <c r="C17" s="377">
        <f>C19+C18</f>
        <v>2006941.2</v>
      </c>
      <c r="D17" s="270">
        <f>D19+D18</f>
        <v>5793342.8000000007</v>
      </c>
      <c r="E17" s="270">
        <f t="shared" si="0"/>
        <v>7800284.0000000009</v>
      </c>
      <c r="F17" s="5" t="s">
        <v>20</v>
      </c>
      <c r="G17" s="60" t="s">
        <v>18</v>
      </c>
      <c r="H17" s="33"/>
      <c r="I17" s="33"/>
      <c r="J17" s="33"/>
    </row>
    <row r="18" spans="1:10" ht="21.75" customHeight="1">
      <c r="A18" s="58" t="s">
        <v>21</v>
      </c>
      <c r="B18" s="63" t="s">
        <v>93</v>
      </c>
      <c r="C18" s="377"/>
      <c r="D18" s="270">
        <v>1331259.6000000001</v>
      </c>
      <c r="E18" s="270">
        <f t="shared" si="0"/>
        <v>1331259.6000000001</v>
      </c>
      <c r="F18" s="5" t="s">
        <v>92</v>
      </c>
      <c r="G18" s="60" t="s">
        <v>21</v>
      </c>
      <c r="I18" s="33"/>
      <c r="J18" s="33"/>
    </row>
    <row r="19" spans="1:10" ht="21.75" customHeight="1" thickBot="1">
      <c r="A19" s="61" t="s">
        <v>22</v>
      </c>
      <c r="B19" s="64" t="s">
        <v>23</v>
      </c>
      <c r="C19" s="387">
        <v>2006941.2</v>
      </c>
      <c r="D19" s="388">
        <v>4462083.2</v>
      </c>
      <c r="E19" s="270">
        <f t="shared" si="0"/>
        <v>6469024.4000000004</v>
      </c>
      <c r="F19" s="17" t="s">
        <v>71</v>
      </c>
      <c r="G19" s="62" t="s">
        <v>22</v>
      </c>
      <c r="I19" s="33"/>
    </row>
    <row r="20" spans="1:10" ht="21.75" customHeight="1" thickBot="1">
      <c r="A20" s="477" t="s">
        <v>25</v>
      </c>
      <c r="B20" s="477"/>
      <c r="C20" s="389">
        <f>C5+C7+C8+C9+C10+C11+C12+C13+C15+C16+C18+C19</f>
        <v>33574483.899999999</v>
      </c>
      <c r="D20" s="389">
        <f>D5+D7+D8+D9+D10+D11+D12+D13+D15+D16+D18+D19</f>
        <v>195740046.39999995</v>
      </c>
      <c r="E20" s="389">
        <f>E5+E7+E8+E9+E10+E11+E12+E13+E15+E16+E18+E19</f>
        <v>229314530.29999998</v>
      </c>
      <c r="F20" s="476" t="s">
        <v>26</v>
      </c>
      <c r="G20" s="476"/>
      <c r="I20" s="33"/>
    </row>
    <row r="21" spans="1:10" ht="21.75" customHeight="1">
      <c r="A21" s="478" t="s">
        <v>96</v>
      </c>
      <c r="B21" s="478"/>
      <c r="C21" s="390"/>
      <c r="D21" s="384">
        <v>930132.7</v>
      </c>
      <c r="E21" s="384">
        <v>930132.7</v>
      </c>
      <c r="F21" s="479" t="s">
        <v>188</v>
      </c>
      <c r="G21" s="479"/>
    </row>
    <row r="22" spans="1:10" ht="21.75" customHeight="1" thickBot="1">
      <c r="A22" s="471" t="s">
        <v>74</v>
      </c>
      <c r="B22" s="471"/>
      <c r="C22" s="385">
        <f>C20</f>
        <v>33574483.899999999</v>
      </c>
      <c r="D22" s="385">
        <f>D20-D21</f>
        <v>194809913.69999996</v>
      </c>
      <c r="E22" s="385">
        <f>E20-E21</f>
        <v>228384397.59999999</v>
      </c>
      <c r="F22" s="469" t="s">
        <v>75</v>
      </c>
      <c r="G22" s="469"/>
    </row>
    <row r="23" spans="1:10" ht="18" customHeight="1" thickTop="1">
      <c r="A23" s="434" t="s">
        <v>294</v>
      </c>
      <c r="B23" s="434"/>
      <c r="C23" s="434"/>
      <c r="D23" s="43"/>
      <c r="E23" s="43"/>
      <c r="F23" s="21"/>
      <c r="G23" s="21"/>
    </row>
    <row r="24" spans="1:10">
      <c r="A24" s="9"/>
      <c r="C24" s="191"/>
      <c r="D24" s="108"/>
      <c r="E24" s="33"/>
    </row>
    <row r="25" spans="1:10">
      <c r="A25" s="9"/>
      <c r="C25" s="108"/>
      <c r="D25" s="108"/>
      <c r="E25" s="33"/>
    </row>
    <row r="26" spans="1:10" ht="15">
      <c r="A26" s="9"/>
      <c r="C26" s="108"/>
      <c r="D26" s="108"/>
      <c r="E26" s="38"/>
    </row>
    <row r="27" spans="1:10">
      <c r="A27" s="9"/>
      <c r="C27" s="108"/>
      <c r="D27" s="108"/>
    </row>
    <row r="30" spans="1:10">
      <c r="D30" s="33"/>
    </row>
    <row r="36" spans="2:8">
      <c r="D36" s="33"/>
    </row>
    <row r="39" spans="2:8">
      <c r="D39" s="33"/>
    </row>
    <row r="48" spans="2:8" ht="21.75" customHeight="1">
      <c r="B48" s="39"/>
      <c r="C48" s="39"/>
      <c r="D48" s="39"/>
      <c r="E48" s="39"/>
      <c r="F48" s="39"/>
      <c r="G48" s="39"/>
      <c r="H48" s="39"/>
    </row>
    <row r="49" spans="2:8" ht="15.75">
      <c r="B49" s="40"/>
      <c r="C49" s="40"/>
      <c r="D49" s="40"/>
      <c r="E49" s="40"/>
      <c r="F49" s="40"/>
      <c r="G49" s="40"/>
      <c r="H49" s="40"/>
    </row>
    <row r="59" spans="2:8">
      <c r="B59" s="475">
        <v>11</v>
      </c>
      <c r="C59" s="475"/>
      <c r="D59" s="475"/>
      <c r="E59" s="475"/>
      <c r="F59" s="475"/>
      <c r="G59" s="475"/>
      <c r="H59" s="475"/>
    </row>
  </sheetData>
  <mergeCells count="14">
    <mergeCell ref="F3:F4"/>
    <mergeCell ref="G3:G4"/>
    <mergeCell ref="A1:G1"/>
    <mergeCell ref="A2:G2"/>
    <mergeCell ref="A3:A4"/>
    <mergeCell ref="B3:B4"/>
    <mergeCell ref="B59:H59"/>
    <mergeCell ref="F22:G22"/>
    <mergeCell ref="F20:G20"/>
    <mergeCell ref="A22:B22"/>
    <mergeCell ref="A20:B20"/>
    <mergeCell ref="A21:B21"/>
    <mergeCell ref="F21:G21"/>
    <mergeCell ref="A23:C23"/>
  </mergeCells>
  <phoneticPr fontId="2" type="noConversion"/>
  <printOptions horizontalCentered="1" verticalCentered="1"/>
  <pageMargins left="0.196850393700787" right="0.82677165354330695" top="0.98425196850393704" bottom="0.98425196850393704" header="0.511811023622047" footer="0.511811023622047"/>
  <pageSetup paperSize="9" scale="85" orientation="landscape" r:id="rId1"/>
  <headerFooter alignWithMargins="0">
    <oddFooter>&amp;C17</oddFooter>
  </headerFooter>
  <colBreaks count="1" manualBreakCount="1">
    <brk id="7" max="22" man="1"/>
  </colBreaks>
</worksheet>
</file>

<file path=xl/worksheets/sheet13.xml><?xml version="1.0" encoding="utf-8"?>
<worksheet xmlns="http://schemas.openxmlformats.org/spreadsheetml/2006/main" xmlns:r="http://schemas.openxmlformats.org/officeDocument/2006/relationships">
  <dimension ref="A1:O58"/>
  <sheetViews>
    <sheetView rightToLeft="1" view="pageBreakPreview" topLeftCell="A4" zoomScaleSheetLayoutView="100" workbookViewId="0">
      <selection activeCell="C18" sqref="C18"/>
    </sheetView>
  </sheetViews>
  <sheetFormatPr defaultRowHeight="12.75"/>
  <cols>
    <col min="1" max="1" width="6.7109375" style="7" customWidth="1"/>
    <col min="2" max="2" width="26.85546875" style="7" customWidth="1"/>
    <col min="3" max="5" width="24.7109375" style="7" customWidth="1"/>
    <col min="6" max="6" width="37" style="7" customWidth="1"/>
    <col min="7" max="7" width="6.7109375" style="7" customWidth="1"/>
    <col min="8" max="8" width="11.140625" style="7" bestFit="1" customWidth="1"/>
    <col min="9" max="9" width="12.7109375" style="7" customWidth="1"/>
    <col min="10" max="10" width="9.140625" style="7"/>
    <col min="11" max="11" width="9.5703125" style="7" bestFit="1" customWidth="1"/>
    <col min="12" max="13" width="9.140625" style="7"/>
    <col min="14" max="14" width="12" style="7" customWidth="1"/>
    <col min="15" max="15" width="11.5703125" style="7" customWidth="1"/>
    <col min="16" max="16384" width="9.140625" style="7"/>
  </cols>
  <sheetData>
    <row r="1" spans="1:15" s="47" customFormat="1" ht="24" customHeight="1">
      <c r="A1" s="435" t="s">
        <v>257</v>
      </c>
      <c r="B1" s="435"/>
      <c r="C1" s="435"/>
      <c r="D1" s="435"/>
      <c r="E1" s="435"/>
      <c r="F1" s="435"/>
      <c r="G1" s="435"/>
      <c r="H1" s="133"/>
    </row>
    <row r="2" spans="1:15" s="47" customFormat="1" ht="39" customHeight="1" thickBot="1">
      <c r="A2" s="436" t="s">
        <v>258</v>
      </c>
      <c r="B2" s="436"/>
      <c r="C2" s="436"/>
      <c r="D2" s="436"/>
      <c r="E2" s="436"/>
      <c r="F2" s="436"/>
      <c r="G2" s="436"/>
      <c r="H2" s="145"/>
    </row>
    <row r="3" spans="1:15" ht="24.95" customHeight="1" thickTop="1">
      <c r="A3" s="437" t="s">
        <v>44</v>
      </c>
      <c r="B3" s="437" t="s">
        <v>45</v>
      </c>
      <c r="C3" s="163" t="s">
        <v>85</v>
      </c>
      <c r="D3" s="163" t="s">
        <v>173</v>
      </c>
      <c r="E3" s="163" t="s">
        <v>83</v>
      </c>
      <c r="F3" s="437" t="s">
        <v>46</v>
      </c>
      <c r="G3" s="437" t="s">
        <v>47</v>
      </c>
    </row>
    <row r="4" spans="1:15" ht="24.95" customHeight="1" thickBot="1">
      <c r="A4" s="438"/>
      <c r="B4" s="438"/>
      <c r="C4" s="164" t="s">
        <v>86</v>
      </c>
      <c r="D4" s="164" t="s">
        <v>87</v>
      </c>
      <c r="E4" s="164" t="s">
        <v>79</v>
      </c>
      <c r="F4" s="438"/>
      <c r="G4" s="438"/>
    </row>
    <row r="5" spans="1:15" ht="24" customHeight="1">
      <c r="A5" s="67">
        <v>1</v>
      </c>
      <c r="B5" s="74" t="s">
        <v>48</v>
      </c>
      <c r="C5" s="386">
        <v>58578.8</v>
      </c>
      <c r="D5" s="386">
        <f>12623508.1+446535.7</f>
        <v>13070043.799999999</v>
      </c>
      <c r="E5" s="386">
        <f>C5+D5</f>
        <v>13128622.6</v>
      </c>
      <c r="F5" s="14" t="s">
        <v>49</v>
      </c>
      <c r="G5" s="68">
        <v>1</v>
      </c>
      <c r="I5" s="50"/>
      <c r="J5" s="33"/>
    </row>
    <row r="6" spans="1:15" ht="24" customHeight="1">
      <c r="A6" s="15">
        <v>2</v>
      </c>
      <c r="B6" s="16" t="s">
        <v>50</v>
      </c>
      <c r="C6" s="267">
        <f>C7+C8</f>
        <v>117059104.39999999</v>
      </c>
      <c r="D6" s="267">
        <f>D7+D8</f>
        <v>386607</v>
      </c>
      <c r="E6" s="267">
        <f>E7+E8</f>
        <v>117445711.39999999</v>
      </c>
      <c r="F6" s="5" t="s">
        <v>51</v>
      </c>
      <c r="G6" s="55">
        <v>2</v>
      </c>
      <c r="H6" s="33"/>
      <c r="I6" s="50"/>
      <c r="J6" s="33"/>
    </row>
    <row r="7" spans="1:15" ht="24" customHeight="1">
      <c r="A7" s="58" t="s">
        <v>295</v>
      </c>
      <c r="B7" s="63" t="s">
        <v>293</v>
      </c>
      <c r="C7" s="267">
        <v>116940065.3</v>
      </c>
      <c r="D7" s="270">
        <v>0</v>
      </c>
      <c r="E7" s="267">
        <f>C7</f>
        <v>116940065.3</v>
      </c>
      <c r="F7" s="5" t="s">
        <v>70</v>
      </c>
      <c r="G7" s="60" t="s">
        <v>52</v>
      </c>
      <c r="I7" s="33"/>
      <c r="J7" s="33"/>
    </row>
    <row r="8" spans="1:15" ht="24" customHeight="1">
      <c r="A8" s="58" t="s">
        <v>55</v>
      </c>
      <c r="B8" s="63" t="s">
        <v>56</v>
      </c>
      <c r="C8" s="270">
        <v>119039.1</v>
      </c>
      <c r="D8" s="270">
        <v>386607</v>
      </c>
      <c r="E8" s="267">
        <f t="shared" ref="E8:E17" si="0">C8+D8</f>
        <v>505646.1</v>
      </c>
      <c r="F8" s="5" t="s">
        <v>57</v>
      </c>
      <c r="G8" s="60" t="s">
        <v>55</v>
      </c>
      <c r="I8" s="50"/>
      <c r="J8" s="280"/>
    </row>
    <row r="9" spans="1:15" ht="24" customHeight="1">
      <c r="A9" s="58" t="s">
        <v>58</v>
      </c>
      <c r="B9" s="63" t="s">
        <v>59</v>
      </c>
      <c r="C9" s="270">
        <v>1695608.2</v>
      </c>
      <c r="D9" s="270">
        <v>3303625.7</v>
      </c>
      <c r="E9" s="267">
        <f t="shared" si="0"/>
        <v>4999233.9000000004</v>
      </c>
      <c r="F9" s="5" t="s">
        <v>60</v>
      </c>
      <c r="G9" s="60" t="s">
        <v>58</v>
      </c>
      <c r="I9" s="50"/>
      <c r="J9" s="280"/>
      <c r="K9" s="50"/>
    </row>
    <row r="10" spans="1:15" ht="24" customHeight="1">
      <c r="A10" s="58" t="s">
        <v>61</v>
      </c>
      <c r="B10" s="63" t="s">
        <v>62</v>
      </c>
      <c r="C10" s="270">
        <v>4997575.9000000004</v>
      </c>
      <c r="D10" s="270">
        <v>849380.1</v>
      </c>
      <c r="E10" s="270">
        <f t="shared" si="0"/>
        <v>5846956</v>
      </c>
      <c r="F10" s="5" t="s">
        <v>0</v>
      </c>
      <c r="G10" s="60" t="s">
        <v>61</v>
      </c>
      <c r="I10" s="50"/>
      <c r="J10" s="280"/>
      <c r="K10" s="50"/>
    </row>
    <row r="11" spans="1:15" ht="24" customHeight="1">
      <c r="A11" s="58" t="s">
        <v>1</v>
      </c>
      <c r="B11" s="63" t="s">
        <v>2</v>
      </c>
      <c r="C11" s="270">
        <v>373609.5</v>
      </c>
      <c r="D11" s="270">
        <v>18724408.5</v>
      </c>
      <c r="E11" s="267">
        <f t="shared" si="0"/>
        <v>19098018</v>
      </c>
      <c r="F11" s="5" t="s">
        <v>3</v>
      </c>
      <c r="G11" s="60" t="s">
        <v>1</v>
      </c>
      <c r="I11" s="50"/>
      <c r="J11" s="280"/>
      <c r="K11" s="50"/>
      <c r="M11" s="44"/>
      <c r="N11" s="44"/>
      <c r="O11" s="44"/>
    </row>
    <row r="12" spans="1:15" ht="24" customHeight="1">
      <c r="A12" s="58" t="s">
        <v>4</v>
      </c>
      <c r="B12" s="63" t="s">
        <v>292</v>
      </c>
      <c r="C12" s="270">
        <v>1360402</v>
      </c>
      <c r="D12" s="270">
        <v>18092488.300000001</v>
      </c>
      <c r="E12" s="267">
        <f t="shared" si="0"/>
        <v>19452890.300000001</v>
      </c>
      <c r="F12" s="5" t="s">
        <v>5</v>
      </c>
      <c r="G12" s="60" t="s">
        <v>4</v>
      </c>
      <c r="I12" s="50"/>
      <c r="J12" s="280"/>
      <c r="K12" s="50"/>
      <c r="M12" s="45"/>
      <c r="N12" s="45"/>
      <c r="O12" s="45"/>
    </row>
    <row r="13" spans="1:15" ht="24" customHeight="1">
      <c r="A13" s="58" t="s">
        <v>6</v>
      </c>
      <c r="B13" s="63" t="s">
        <v>7</v>
      </c>
      <c r="C13" s="270">
        <v>3485512.3</v>
      </c>
      <c r="D13" s="270">
        <v>17446106.100000001</v>
      </c>
      <c r="E13" s="267">
        <f t="shared" si="0"/>
        <v>20931618.400000002</v>
      </c>
      <c r="F13" s="65" t="s">
        <v>8</v>
      </c>
      <c r="G13" s="60" t="s">
        <v>6</v>
      </c>
      <c r="I13" s="50"/>
      <c r="J13" s="33"/>
    </row>
    <row r="14" spans="1:15" ht="24" customHeight="1">
      <c r="A14" s="56" t="s">
        <v>9</v>
      </c>
      <c r="B14" s="16" t="s">
        <v>10</v>
      </c>
      <c r="C14" s="267">
        <f>C15+C16</f>
        <v>2102465.1</v>
      </c>
      <c r="D14" s="267">
        <f>D15+D16</f>
        <v>18508730.600000001</v>
      </c>
      <c r="E14" s="267">
        <f t="shared" si="0"/>
        <v>20611195.700000003</v>
      </c>
      <c r="F14" s="66" t="s">
        <v>11</v>
      </c>
      <c r="G14" s="55" t="s">
        <v>9</v>
      </c>
      <c r="H14" s="33"/>
      <c r="I14" s="50"/>
      <c r="J14" s="33"/>
    </row>
    <row r="15" spans="1:15" s="274" customFormat="1" ht="24" customHeight="1">
      <c r="A15" s="56" t="s">
        <v>12</v>
      </c>
      <c r="B15" s="16" t="s">
        <v>13</v>
      </c>
      <c r="C15" s="267">
        <v>2102465.1</v>
      </c>
      <c r="D15" s="267">
        <v>1013642.5</v>
      </c>
      <c r="E15" s="267">
        <f>C15+D15</f>
        <v>3116107.6</v>
      </c>
      <c r="F15" s="5" t="s">
        <v>14</v>
      </c>
      <c r="G15" s="55" t="s">
        <v>12</v>
      </c>
      <c r="I15" s="279"/>
      <c r="J15" s="209"/>
    </row>
    <row r="16" spans="1:15" ht="24" customHeight="1">
      <c r="A16" s="58" t="s">
        <v>15</v>
      </c>
      <c r="B16" s="63" t="s">
        <v>16</v>
      </c>
      <c r="C16" s="377">
        <v>0</v>
      </c>
      <c r="D16" s="270">
        <v>17495088.100000001</v>
      </c>
      <c r="E16" s="267">
        <f>D16</f>
        <v>17495088.100000001</v>
      </c>
      <c r="F16" s="5" t="s">
        <v>17</v>
      </c>
      <c r="G16" s="60" t="s">
        <v>15</v>
      </c>
      <c r="I16" s="50"/>
      <c r="J16" s="33"/>
    </row>
    <row r="17" spans="1:10" ht="24" customHeight="1">
      <c r="A17" s="56" t="s">
        <v>18</v>
      </c>
      <c r="B17" s="16" t="s">
        <v>19</v>
      </c>
      <c r="C17" s="267">
        <f>C18+C19</f>
        <v>0</v>
      </c>
      <c r="D17" s="267">
        <f>D19+D18</f>
        <v>6469024.4000000004</v>
      </c>
      <c r="E17" s="267">
        <f t="shared" si="0"/>
        <v>6469024.4000000004</v>
      </c>
      <c r="F17" s="5" t="s">
        <v>20</v>
      </c>
      <c r="G17" s="55" t="s">
        <v>18</v>
      </c>
      <c r="H17" s="33"/>
      <c r="I17" s="50"/>
      <c r="J17" s="33"/>
    </row>
    <row r="18" spans="1:10" ht="24" customHeight="1">
      <c r="A18" s="58" t="s">
        <v>21</v>
      </c>
      <c r="B18" s="63" t="s">
        <v>93</v>
      </c>
      <c r="C18" s="270"/>
      <c r="D18" s="270">
        <v>0</v>
      </c>
      <c r="E18" s="267">
        <f>C18</f>
        <v>0</v>
      </c>
      <c r="F18" s="5" t="s">
        <v>92</v>
      </c>
      <c r="G18" s="60" t="s">
        <v>21</v>
      </c>
      <c r="I18" s="50"/>
      <c r="J18" s="33"/>
    </row>
    <row r="19" spans="1:10" ht="24" customHeight="1" thickBot="1">
      <c r="A19" s="61" t="s">
        <v>22</v>
      </c>
      <c r="B19" s="64" t="s">
        <v>23</v>
      </c>
      <c r="C19" s="270">
        <v>0</v>
      </c>
      <c r="D19" s="388">
        <v>6469024.4000000004</v>
      </c>
      <c r="E19" s="267">
        <f>D19</f>
        <v>6469024.4000000004</v>
      </c>
      <c r="F19" s="17" t="s">
        <v>71</v>
      </c>
      <c r="G19" s="62" t="s">
        <v>22</v>
      </c>
      <c r="I19" s="50"/>
      <c r="J19" s="33"/>
    </row>
    <row r="20" spans="1:10" ht="24" customHeight="1" thickBot="1">
      <c r="A20" s="472" t="s">
        <v>25</v>
      </c>
      <c r="B20" s="472"/>
      <c r="C20" s="382">
        <f>C5+C7+C8+C9+C10+C11+C12+C13+C15+C18</f>
        <v>131132856.19999999</v>
      </c>
      <c r="D20" s="382">
        <f>D5+D8+D9+D10+D11+D12+D13+D15+D16+D19</f>
        <v>96850414.5</v>
      </c>
      <c r="E20" s="382">
        <f>E5+E7+E8+E9+E10+E11+E12+E13+E15+E16+E18+E19</f>
        <v>227983270.69999999</v>
      </c>
      <c r="F20" s="470" t="s">
        <v>26</v>
      </c>
      <c r="G20" s="470"/>
      <c r="I20" s="50"/>
      <c r="J20" s="33"/>
    </row>
    <row r="21" spans="1:10" ht="18.75" thickTop="1">
      <c r="A21" s="434" t="s">
        <v>294</v>
      </c>
      <c r="B21" s="434"/>
      <c r="C21" s="434"/>
      <c r="D21" s="192"/>
      <c r="E21" s="192"/>
      <c r="F21" s="46"/>
      <c r="G21" s="21"/>
    </row>
    <row r="22" spans="1:10" ht="18">
      <c r="A22" s="9"/>
      <c r="B22" s="109"/>
      <c r="C22" s="110"/>
      <c r="D22" s="110"/>
      <c r="E22" s="110"/>
      <c r="F22" s="47"/>
    </row>
    <row r="23" spans="1:10" ht="18">
      <c r="A23" s="9"/>
      <c r="B23" s="109"/>
      <c r="C23" s="111"/>
      <c r="D23" s="111"/>
      <c r="E23" s="111"/>
      <c r="F23" s="47"/>
    </row>
    <row r="24" spans="1:10" ht="18">
      <c r="A24" s="9"/>
      <c r="B24" s="109"/>
      <c r="C24" s="111"/>
      <c r="D24" s="111"/>
      <c r="E24" s="110"/>
    </row>
    <row r="25" spans="1:10" ht="18">
      <c r="A25" s="9"/>
      <c r="B25" s="109"/>
      <c r="C25" s="111"/>
      <c r="D25" s="111"/>
    </row>
    <row r="26" spans="1:10" ht="18">
      <c r="A26" s="9"/>
      <c r="B26" s="109"/>
      <c r="C26" s="110"/>
      <c r="D26" s="110"/>
      <c r="E26" s="110"/>
    </row>
    <row r="27" spans="1:10" ht="18">
      <c r="A27" s="9"/>
      <c r="B27" s="112"/>
      <c r="C27" s="111"/>
      <c r="D27" s="111"/>
      <c r="E27" s="112"/>
    </row>
    <row r="28" spans="1:10" ht="18">
      <c r="D28" s="33"/>
      <c r="E28" s="110"/>
    </row>
    <row r="29" spans="1:10" ht="15">
      <c r="D29" s="105"/>
    </row>
    <row r="30" spans="1:10">
      <c r="D30" s="33"/>
    </row>
    <row r="55" spans="2:6" ht="21" customHeight="1">
      <c r="B55" s="481" t="s">
        <v>88</v>
      </c>
      <c r="C55" s="482"/>
      <c r="D55" s="482"/>
      <c r="E55" s="482"/>
      <c r="F55" s="482"/>
    </row>
    <row r="56" spans="2:6" ht="31.5" customHeight="1">
      <c r="B56" s="483" t="s">
        <v>89</v>
      </c>
      <c r="C56" s="484"/>
      <c r="D56" s="484"/>
      <c r="E56" s="484"/>
      <c r="F56" s="484"/>
    </row>
    <row r="58" spans="2:6">
      <c r="C58" s="475">
        <v>13</v>
      </c>
      <c r="D58" s="475"/>
      <c r="E58" s="475"/>
    </row>
  </sheetData>
  <mergeCells count="12">
    <mergeCell ref="C58:E58"/>
    <mergeCell ref="B55:F55"/>
    <mergeCell ref="B56:F56"/>
    <mergeCell ref="A20:B20"/>
    <mergeCell ref="F20:G20"/>
    <mergeCell ref="A21:C21"/>
    <mergeCell ref="A1:G1"/>
    <mergeCell ref="A2:G2"/>
    <mergeCell ref="A3:A4"/>
    <mergeCell ref="B3:B4"/>
    <mergeCell ref="F3:F4"/>
    <mergeCell ref="G3:G4"/>
  </mergeCells>
  <phoneticPr fontId="2" type="noConversion"/>
  <printOptions horizontalCentered="1" verticalCentered="1"/>
  <pageMargins left="0.196850393700787" right="0.196850393700787" top="0.70866141732283505" bottom="0.62992125984252001" header="0.23622047244094499" footer="0.511811023622047"/>
  <pageSetup paperSize="9" scale="90" orientation="landscape" r:id="rId1"/>
  <headerFooter alignWithMargins="0">
    <oddFooter>&amp;C18</oddFooter>
  </headerFooter>
  <ignoredErrors>
    <ignoredError sqref="A9 A10:A14" numberStoredAsText="1"/>
  </ignoredErrors>
</worksheet>
</file>

<file path=xl/worksheets/sheet14.xml><?xml version="1.0" encoding="utf-8"?>
<worksheet xmlns="http://schemas.openxmlformats.org/spreadsheetml/2006/main" xmlns:r="http://schemas.openxmlformats.org/officeDocument/2006/relationships">
  <dimension ref="A1:K26"/>
  <sheetViews>
    <sheetView rightToLeft="1" view="pageBreakPreview" topLeftCell="A2" zoomScaleSheetLayoutView="100" workbookViewId="0">
      <selection activeCell="C18" sqref="C18"/>
    </sheetView>
  </sheetViews>
  <sheetFormatPr defaultRowHeight="12.75"/>
  <cols>
    <col min="1" max="1" width="6.42578125" style="51" customWidth="1"/>
    <col min="2" max="2" width="26.7109375" style="51" customWidth="1"/>
    <col min="3" max="5" width="23.85546875" style="51" customWidth="1"/>
    <col min="6" max="6" width="37.5703125" style="51" customWidth="1"/>
    <col min="7" max="7" width="6.7109375" style="51" customWidth="1"/>
    <col min="8" max="8" width="10.5703125" style="51" bestFit="1" customWidth="1"/>
    <col min="9" max="10" width="9.140625" style="51"/>
    <col min="11" max="11" width="10.5703125" style="51" bestFit="1" customWidth="1"/>
    <col min="12" max="16384" width="9.140625" style="51"/>
  </cols>
  <sheetData>
    <row r="1" spans="1:11" s="155" customFormat="1" ht="24" customHeight="1">
      <c r="A1" s="450" t="s">
        <v>259</v>
      </c>
      <c r="B1" s="450"/>
      <c r="C1" s="450"/>
      <c r="D1" s="450"/>
      <c r="E1" s="450"/>
      <c r="F1" s="450"/>
      <c r="G1" s="450"/>
    </row>
    <row r="2" spans="1:11" s="155" customFormat="1" ht="39" customHeight="1" thickBot="1">
      <c r="A2" s="451" t="s">
        <v>288</v>
      </c>
      <c r="B2" s="451"/>
      <c r="C2" s="451"/>
      <c r="D2" s="451"/>
      <c r="E2" s="451"/>
      <c r="F2" s="451"/>
      <c r="G2" s="451"/>
    </row>
    <row r="3" spans="1:11" ht="24.95" customHeight="1" thickTop="1">
      <c r="A3" s="465" t="s">
        <v>44</v>
      </c>
      <c r="B3" s="465" t="s">
        <v>45</v>
      </c>
      <c r="C3" s="165" t="s">
        <v>63</v>
      </c>
      <c r="D3" s="165" t="s">
        <v>64</v>
      </c>
      <c r="E3" s="163" t="s">
        <v>65</v>
      </c>
      <c r="F3" s="465" t="s">
        <v>46</v>
      </c>
      <c r="G3" s="465" t="s">
        <v>47</v>
      </c>
    </row>
    <row r="4" spans="1:11" ht="24.95" customHeight="1" thickBot="1">
      <c r="A4" s="464"/>
      <c r="B4" s="464"/>
      <c r="C4" s="164" t="s">
        <v>66</v>
      </c>
      <c r="D4" s="164" t="s">
        <v>67</v>
      </c>
      <c r="E4" s="164" t="s">
        <v>68</v>
      </c>
      <c r="F4" s="464"/>
      <c r="G4" s="464"/>
    </row>
    <row r="5" spans="1:11" ht="24" customHeight="1">
      <c r="A5" s="80">
        <v>1</v>
      </c>
      <c r="B5" s="95" t="s">
        <v>48</v>
      </c>
      <c r="C5" s="386">
        <v>233999.4</v>
      </c>
      <c r="D5" s="386">
        <v>175420.6</v>
      </c>
      <c r="E5" s="386">
        <f>C5-D5</f>
        <v>58578.799999999988</v>
      </c>
      <c r="F5" s="91" t="s">
        <v>49</v>
      </c>
      <c r="G5" s="81">
        <v>1</v>
      </c>
    </row>
    <row r="6" spans="1:11" ht="24" customHeight="1">
      <c r="A6" s="82">
        <v>2</v>
      </c>
      <c r="B6" s="96" t="s">
        <v>50</v>
      </c>
      <c r="C6" s="270">
        <f>C7+C8</f>
        <v>121502574.60000001</v>
      </c>
      <c r="D6" s="270">
        <f>D7+D8</f>
        <v>4443470.2</v>
      </c>
      <c r="E6" s="270">
        <f>E7+E8</f>
        <v>117059104.39999999</v>
      </c>
      <c r="F6" s="10" t="s">
        <v>51</v>
      </c>
      <c r="G6" s="83">
        <v>2</v>
      </c>
      <c r="H6" s="90"/>
    </row>
    <row r="7" spans="1:11" ht="24" customHeight="1">
      <c r="A7" s="84" t="s">
        <v>52</v>
      </c>
      <c r="B7" s="96" t="s">
        <v>293</v>
      </c>
      <c r="C7" s="270">
        <v>121307121.7</v>
      </c>
      <c r="D7" s="270">
        <v>4367056.4000000004</v>
      </c>
      <c r="E7" s="270">
        <f t="shared" ref="E7:E14" si="0">C7-D7</f>
        <v>116940065.3</v>
      </c>
      <c r="F7" s="10" t="s">
        <v>70</v>
      </c>
      <c r="G7" s="83" t="s">
        <v>52</v>
      </c>
    </row>
    <row r="8" spans="1:11" ht="24" customHeight="1">
      <c r="A8" s="84" t="s">
        <v>55</v>
      </c>
      <c r="B8" s="96" t="s">
        <v>56</v>
      </c>
      <c r="C8" s="270">
        <v>195452.9</v>
      </c>
      <c r="D8" s="270">
        <v>76413.8</v>
      </c>
      <c r="E8" s="270">
        <f t="shared" si="0"/>
        <v>119039.09999999999</v>
      </c>
      <c r="F8" s="5" t="s">
        <v>57</v>
      </c>
      <c r="G8" s="83" t="s">
        <v>55</v>
      </c>
    </row>
    <row r="9" spans="1:11" ht="24" customHeight="1">
      <c r="A9" s="84" t="s">
        <v>58</v>
      </c>
      <c r="B9" s="96" t="s">
        <v>59</v>
      </c>
      <c r="C9" s="270">
        <v>3015866.8</v>
      </c>
      <c r="D9" s="270">
        <v>1320258.6000000001</v>
      </c>
      <c r="E9" s="270">
        <f t="shared" si="0"/>
        <v>1695608.1999999997</v>
      </c>
      <c r="F9" s="10" t="s">
        <v>60</v>
      </c>
      <c r="G9" s="83" t="s">
        <v>58</v>
      </c>
    </row>
    <row r="10" spans="1:11" ht="24" customHeight="1">
      <c r="A10" s="84" t="s">
        <v>61</v>
      </c>
      <c r="B10" s="96" t="s">
        <v>62</v>
      </c>
      <c r="C10" s="270">
        <v>6503045.5999999996</v>
      </c>
      <c r="D10" s="270">
        <v>1505469.7</v>
      </c>
      <c r="E10" s="270">
        <f t="shared" si="0"/>
        <v>4997575.8999999994</v>
      </c>
      <c r="F10" s="10" t="s">
        <v>0</v>
      </c>
      <c r="G10" s="83" t="s">
        <v>61</v>
      </c>
    </row>
    <row r="11" spans="1:11" ht="24" customHeight="1">
      <c r="A11" s="84" t="s">
        <v>1</v>
      </c>
      <c r="B11" s="96" t="s">
        <v>2</v>
      </c>
      <c r="C11" s="270">
        <v>1288335.8</v>
      </c>
      <c r="D11" s="270">
        <v>914726.3</v>
      </c>
      <c r="E11" s="270">
        <f t="shared" si="0"/>
        <v>373609.5</v>
      </c>
      <c r="F11" s="10" t="s">
        <v>3</v>
      </c>
      <c r="G11" s="83" t="s">
        <v>1</v>
      </c>
    </row>
    <row r="12" spans="1:11" ht="24" customHeight="1">
      <c r="A12" s="84" t="s">
        <v>4</v>
      </c>
      <c r="B12" s="96" t="s">
        <v>292</v>
      </c>
      <c r="C12" s="270">
        <v>1890086.3</v>
      </c>
      <c r="D12" s="270">
        <v>529684.30000000005</v>
      </c>
      <c r="E12" s="270">
        <f t="shared" si="0"/>
        <v>1360402</v>
      </c>
      <c r="F12" s="10" t="s">
        <v>5</v>
      </c>
      <c r="G12" s="83" t="s">
        <v>4</v>
      </c>
      <c r="K12" s="90"/>
    </row>
    <row r="13" spans="1:11" ht="24" customHeight="1">
      <c r="A13" s="84" t="s">
        <v>6</v>
      </c>
      <c r="B13" s="96" t="s">
        <v>7</v>
      </c>
      <c r="C13" s="270">
        <v>4377601.2</v>
      </c>
      <c r="D13" s="270">
        <v>892088.9</v>
      </c>
      <c r="E13" s="270">
        <f t="shared" si="0"/>
        <v>3485512.3000000003</v>
      </c>
      <c r="F13" s="92" t="s">
        <v>8</v>
      </c>
      <c r="G13" s="83" t="s">
        <v>6</v>
      </c>
    </row>
    <row r="14" spans="1:11" ht="24" customHeight="1">
      <c r="A14" s="84" t="s">
        <v>9</v>
      </c>
      <c r="B14" s="96" t="s">
        <v>10</v>
      </c>
      <c r="C14" s="270">
        <f>C15+C16</f>
        <v>2306516.1</v>
      </c>
      <c r="D14" s="270">
        <f>D15+D16</f>
        <v>204051</v>
      </c>
      <c r="E14" s="270">
        <f t="shared" si="0"/>
        <v>2102465.1</v>
      </c>
      <c r="F14" s="93" t="s">
        <v>11</v>
      </c>
      <c r="G14" s="83" t="s">
        <v>9</v>
      </c>
      <c r="H14" s="90"/>
    </row>
    <row r="15" spans="1:11" s="256" customFormat="1" ht="24" customHeight="1">
      <c r="A15" s="254" t="s">
        <v>12</v>
      </c>
      <c r="B15" s="255" t="s">
        <v>13</v>
      </c>
      <c r="C15" s="267">
        <v>2306516.1</v>
      </c>
      <c r="D15" s="267">
        <v>204051</v>
      </c>
      <c r="E15" s="267">
        <f>C15-D15</f>
        <v>2102465.1</v>
      </c>
      <c r="F15" s="10" t="s">
        <v>14</v>
      </c>
      <c r="G15" s="202" t="s">
        <v>12</v>
      </c>
    </row>
    <row r="16" spans="1:11" ht="24" customHeight="1">
      <c r="A16" s="84" t="s">
        <v>15</v>
      </c>
      <c r="B16" s="96" t="s">
        <v>16</v>
      </c>
      <c r="C16" s="270">
        <v>0</v>
      </c>
      <c r="D16" s="270">
        <v>0</v>
      </c>
      <c r="E16" s="270">
        <v>0</v>
      </c>
      <c r="F16" s="10" t="s">
        <v>17</v>
      </c>
      <c r="G16" s="83" t="s">
        <v>15</v>
      </c>
    </row>
    <row r="17" spans="1:8" ht="24" customHeight="1">
      <c r="A17" s="84" t="s">
        <v>18</v>
      </c>
      <c r="B17" s="96" t="s">
        <v>19</v>
      </c>
      <c r="C17" s="270">
        <f>C19+C18</f>
        <v>0</v>
      </c>
      <c r="D17" s="270">
        <f>D19+D18</f>
        <v>11200323.699999999</v>
      </c>
      <c r="E17" s="270">
        <f>E18</f>
        <v>-11200323.699999999</v>
      </c>
      <c r="F17" s="10" t="s">
        <v>20</v>
      </c>
      <c r="G17" s="83" t="s">
        <v>18</v>
      </c>
      <c r="H17" s="90"/>
    </row>
    <row r="18" spans="1:8" ht="24" customHeight="1">
      <c r="A18" s="84" t="s">
        <v>21</v>
      </c>
      <c r="B18" s="63" t="s">
        <v>93</v>
      </c>
      <c r="C18" s="270"/>
      <c r="D18" s="270">
        <v>11200323.699999999</v>
      </c>
      <c r="E18" s="270">
        <f>C18-D18</f>
        <v>-11200323.699999999</v>
      </c>
      <c r="F18" s="5" t="s">
        <v>92</v>
      </c>
      <c r="G18" s="83" t="s">
        <v>21</v>
      </c>
    </row>
    <row r="19" spans="1:8" ht="24" customHeight="1" thickBot="1">
      <c r="A19" s="85" t="s">
        <v>22</v>
      </c>
      <c r="B19" s="97" t="s">
        <v>23</v>
      </c>
      <c r="C19" s="270">
        <v>0</v>
      </c>
      <c r="D19" s="270">
        <v>0</v>
      </c>
      <c r="E19" s="270">
        <v>0</v>
      </c>
      <c r="F19" s="94" t="s">
        <v>71</v>
      </c>
      <c r="G19" s="86" t="s">
        <v>22</v>
      </c>
    </row>
    <row r="20" spans="1:8" ht="24" customHeight="1" thickBot="1">
      <c r="A20" s="486" t="s">
        <v>25</v>
      </c>
      <c r="B20" s="486"/>
      <c r="C20" s="382">
        <f>C5+C7+C8+C9+C10+C11+C12+C13+C15+C18</f>
        <v>141118025.79999998</v>
      </c>
      <c r="D20" s="382">
        <f>D5+D7+D8+D9+D10+D11+D12+D13+D15+D18</f>
        <v>21185493.300000001</v>
      </c>
      <c r="E20" s="382">
        <f>E5+E7+E8+E9+E10+E11+E12+E13+E15+E18</f>
        <v>119932532.49999999</v>
      </c>
      <c r="F20" s="485" t="s">
        <v>26</v>
      </c>
      <c r="G20" s="485"/>
    </row>
    <row r="21" spans="1:8" ht="22.5" customHeight="1" thickTop="1">
      <c r="A21" s="434" t="s">
        <v>294</v>
      </c>
      <c r="B21" s="434"/>
      <c r="C21" s="434"/>
      <c r="D21" s="88"/>
      <c r="E21" s="88"/>
      <c r="F21" s="87"/>
      <c r="G21" s="87"/>
    </row>
    <row r="22" spans="1:8" ht="36.75" customHeight="1">
      <c r="A22" s="89"/>
      <c r="C22" s="230"/>
      <c r="D22" s="90"/>
      <c r="E22" s="90"/>
    </row>
    <row r="23" spans="1:8" ht="36.75" customHeight="1">
      <c r="A23" s="89"/>
      <c r="C23" s="90"/>
      <c r="D23" s="90"/>
      <c r="E23" s="90"/>
    </row>
    <row r="24" spans="1:8" ht="36.75" customHeight="1">
      <c r="A24" s="89"/>
      <c r="C24" s="90"/>
      <c r="D24" s="90"/>
      <c r="E24" s="90"/>
    </row>
    <row r="25" spans="1:8">
      <c r="A25" s="89"/>
    </row>
    <row r="26" spans="1:8">
      <c r="C26" s="90"/>
      <c r="D26" s="90"/>
      <c r="E26" s="90"/>
    </row>
  </sheetData>
  <mergeCells count="9">
    <mergeCell ref="A21:C21"/>
    <mergeCell ref="A1:G1"/>
    <mergeCell ref="A2:G2"/>
    <mergeCell ref="F20:G20"/>
    <mergeCell ref="A20:B20"/>
    <mergeCell ref="F3:F4"/>
    <mergeCell ref="G3:G4"/>
    <mergeCell ref="A3:A4"/>
    <mergeCell ref="B3:B4"/>
  </mergeCells>
  <phoneticPr fontId="2" type="noConversion"/>
  <printOptions horizontalCentered="1" verticalCentered="1"/>
  <pageMargins left="0.74803149606299202" right="0.86614173228346503" top="1.2204724409448799" bottom="0.74803149606299202" header="0.70866141732283505" footer="0.196850393700787"/>
  <pageSetup paperSize="9" scale="85" orientation="landscape" r:id="rId1"/>
  <headerFooter alignWithMargins="0">
    <oddFooter>&amp;C
19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dimension ref="A1:J58"/>
  <sheetViews>
    <sheetView rightToLeft="1" view="pageBreakPreview" topLeftCell="A19" zoomScaleSheetLayoutView="100" workbookViewId="0">
      <selection activeCell="C18" sqref="C18"/>
    </sheetView>
  </sheetViews>
  <sheetFormatPr defaultRowHeight="12.75"/>
  <cols>
    <col min="1" max="1" width="6.42578125" style="51" customWidth="1"/>
    <col min="2" max="2" width="26.7109375" style="51" customWidth="1"/>
    <col min="3" max="5" width="25.42578125" style="51" customWidth="1"/>
    <col min="6" max="6" width="37.7109375" style="51" customWidth="1"/>
    <col min="7" max="7" width="6.7109375" style="51" customWidth="1"/>
    <col min="8" max="8" width="10.5703125" style="51" bestFit="1" customWidth="1"/>
    <col min="9" max="9" width="9.140625" style="51"/>
    <col min="10" max="10" width="10.5703125" style="51" bestFit="1" customWidth="1"/>
    <col min="11" max="16384" width="9.140625" style="51"/>
  </cols>
  <sheetData>
    <row r="1" spans="1:10" s="155" customFormat="1" ht="24" customHeight="1">
      <c r="A1" s="450" t="s">
        <v>260</v>
      </c>
      <c r="B1" s="450"/>
      <c r="C1" s="450"/>
      <c r="D1" s="450"/>
      <c r="E1" s="450"/>
      <c r="F1" s="450"/>
      <c r="G1" s="450"/>
    </row>
    <row r="2" spans="1:10" s="155" customFormat="1" ht="39" customHeight="1" thickBot="1">
      <c r="A2" s="451" t="s">
        <v>261</v>
      </c>
      <c r="B2" s="451"/>
      <c r="C2" s="451"/>
      <c r="D2" s="451"/>
      <c r="E2" s="451"/>
      <c r="F2" s="451"/>
      <c r="G2" s="451"/>
    </row>
    <row r="3" spans="1:10" ht="24.95" customHeight="1" thickTop="1">
      <c r="A3" s="465" t="s">
        <v>44</v>
      </c>
      <c r="B3" s="465" t="s">
        <v>45</v>
      </c>
      <c r="C3" s="166" t="s">
        <v>33</v>
      </c>
      <c r="D3" s="165" t="s">
        <v>35</v>
      </c>
      <c r="E3" s="163" t="s">
        <v>65</v>
      </c>
      <c r="F3" s="465" t="s">
        <v>46</v>
      </c>
      <c r="G3" s="465" t="s">
        <v>47</v>
      </c>
    </row>
    <row r="4" spans="1:10" ht="24.95" customHeight="1" thickBot="1">
      <c r="A4" s="464"/>
      <c r="B4" s="464"/>
      <c r="C4" s="164" t="s">
        <v>32</v>
      </c>
      <c r="D4" s="164" t="s">
        <v>69</v>
      </c>
      <c r="E4" s="164" t="s">
        <v>68</v>
      </c>
      <c r="F4" s="464"/>
      <c r="G4" s="464"/>
    </row>
    <row r="5" spans="1:10" ht="24" customHeight="1">
      <c r="A5" s="80">
        <v>1</v>
      </c>
      <c r="B5" s="95" t="s">
        <v>48</v>
      </c>
      <c r="C5" s="386">
        <v>24301.7</v>
      </c>
      <c r="D5" s="386">
        <v>34277.1</v>
      </c>
      <c r="E5" s="386">
        <f>C5+D5</f>
        <v>58578.8</v>
      </c>
      <c r="F5" s="91" t="s">
        <v>49</v>
      </c>
      <c r="G5" s="81">
        <v>1</v>
      </c>
    </row>
    <row r="6" spans="1:10" ht="24" customHeight="1">
      <c r="A6" s="82">
        <v>2</v>
      </c>
      <c r="B6" s="96" t="s">
        <v>50</v>
      </c>
      <c r="C6" s="270">
        <f>C7+C8</f>
        <v>1170848.6000000001</v>
      </c>
      <c r="D6" s="270">
        <f>D7+D8</f>
        <v>115888255.8</v>
      </c>
      <c r="E6" s="270">
        <f>E7+E8</f>
        <v>117059104.39999999</v>
      </c>
      <c r="F6" s="10" t="s">
        <v>51</v>
      </c>
      <c r="G6" s="83">
        <v>2</v>
      </c>
      <c r="H6" s="90"/>
    </row>
    <row r="7" spans="1:10" ht="24" customHeight="1">
      <c r="A7" s="84" t="s">
        <v>52</v>
      </c>
      <c r="B7" s="96" t="s">
        <v>293</v>
      </c>
      <c r="C7" s="270">
        <v>1089344</v>
      </c>
      <c r="D7" s="270">
        <v>115850721.3</v>
      </c>
      <c r="E7" s="270">
        <f t="shared" ref="E7:E14" si="0">C7+D7</f>
        <v>116940065.3</v>
      </c>
      <c r="F7" s="10" t="s">
        <v>70</v>
      </c>
      <c r="G7" s="83" t="s">
        <v>52</v>
      </c>
    </row>
    <row r="8" spans="1:10" ht="24" customHeight="1">
      <c r="A8" s="84" t="s">
        <v>55</v>
      </c>
      <c r="B8" s="96" t="s">
        <v>56</v>
      </c>
      <c r="C8" s="270">
        <v>81504.600000000006</v>
      </c>
      <c r="D8" s="270">
        <v>37534.5</v>
      </c>
      <c r="E8" s="270">
        <f t="shared" si="0"/>
        <v>119039.1</v>
      </c>
      <c r="F8" s="5" t="s">
        <v>57</v>
      </c>
      <c r="G8" s="83" t="s">
        <v>55</v>
      </c>
    </row>
    <row r="9" spans="1:10" ht="24" customHeight="1">
      <c r="A9" s="84" t="s">
        <v>58</v>
      </c>
      <c r="B9" s="96" t="s">
        <v>59</v>
      </c>
      <c r="C9" s="270">
        <v>1245951.3999999999</v>
      </c>
      <c r="D9" s="270">
        <v>449656.8</v>
      </c>
      <c r="E9" s="270">
        <f t="shared" si="0"/>
        <v>1695608.2</v>
      </c>
      <c r="F9" s="10" t="s">
        <v>60</v>
      </c>
      <c r="G9" s="83" t="s">
        <v>58</v>
      </c>
    </row>
    <row r="10" spans="1:10" ht="24" customHeight="1">
      <c r="A10" s="84" t="s">
        <v>61</v>
      </c>
      <c r="B10" s="96" t="s">
        <v>62</v>
      </c>
      <c r="C10" s="270">
        <v>1529426.9</v>
      </c>
      <c r="D10" s="270">
        <v>3468149</v>
      </c>
      <c r="E10" s="270">
        <f t="shared" si="0"/>
        <v>4997575.9000000004</v>
      </c>
      <c r="F10" s="10" t="s">
        <v>0</v>
      </c>
      <c r="G10" s="83" t="s">
        <v>61</v>
      </c>
    </row>
    <row r="11" spans="1:10" ht="24" customHeight="1">
      <c r="A11" s="84" t="s">
        <v>1</v>
      </c>
      <c r="B11" s="96" t="s">
        <v>2</v>
      </c>
      <c r="C11" s="270">
        <v>300982.5</v>
      </c>
      <c r="D11" s="270">
        <v>72627</v>
      </c>
      <c r="E11" s="270">
        <f t="shared" si="0"/>
        <v>373609.5</v>
      </c>
      <c r="F11" s="10" t="s">
        <v>3</v>
      </c>
      <c r="G11" s="83" t="s">
        <v>1</v>
      </c>
    </row>
    <row r="12" spans="1:10" ht="24" customHeight="1">
      <c r="A12" s="84" t="s">
        <v>4</v>
      </c>
      <c r="B12" s="96" t="s">
        <v>292</v>
      </c>
      <c r="C12" s="270">
        <v>883145.3</v>
      </c>
      <c r="D12" s="270">
        <v>477256.7</v>
      </c>
      <c r="E12" s="270">
        <f t="shared" si="0"/>
        <v>1360402</v>
      </c>
      <c r="F12" s="10" t="s">
        <v>5</v>
      </c>
      <c r="G12" s="83" t="s">
        <v>4</v>
      </c>
    </row>
    <row r="13" spans="1:10" ht="24" customHeight="1">
      <c r="A13" s="84" t="s">
        <v>6</v>
      </c>
      <c r="B13" s="96" t="s">
        <v>7</v>
      </c>
      <c r="C13" s="270">
        <v>918544.4</v>
      </c>
      <c r="D13" s="270">
        <v>2566967.9</v>
      </c>
      <c r="E13" s="270">
        <f t="shared" si="0"/>
        <v>3485512.3</v>
      </c>
      <c r="F13" s="92" t="s">
        <v>8</v>
      </c>
      <c r="G13" s="83" t="s">
        <v>6</v>
      </c>
    </row>
    <row r="14" spans="1:10" ht="24" customHeight="1">
      <c r="A14" s="84" t="s">
        <v>9</v>
      </c>
      <c r="B14" s="96" t="s">
        <v>10</v>
      </c>
      <c r="C14" s="270">
        <f>C15+C16</f>
        <v>225286.5</v>
      </c>
      <c r="D14" s="270">
        <f>D15+D16</f>
        <v>1877178.6</v>
      </c>
      <c r="E14" s="270">
        <f t="shared" si="0"/>
        <v>2102465.1</v>
      </c>
      <c r="F14" s="93" t="s">
        <v>11</v>
      </c>
      <c r="G14" s="83" t="s">
        <v>9</v>
      </c>
      <c r="H14" s="90"/>
      <c r="J14" s="90"/>
    </row>
    <row r="15" spans="1:10" s="256" customFormat="1" ht="24" customHeight="1">
      <c r="A15" s="254" t="s">
        <v>12</v>
      </c>
      <c r="B15" s="255" t="s">
        <v>13</v>
      </c>
      <c r="C15" s="267">
        <v>225286.5</v>
      </c>
      <c r="D15" s="267">
        <v>1877178.6</v>
      </c>
      <c r="E15" s="267">
        <f>C15+D15</f>
        <v>2102465.1</v>
      </c>
      <c r="F15" s="10" t="s">
        <v>14</v>
      </c>
      <c r="G15" s="202" t="s">
        <v>12</v>
      </c>
    </row>
    <row r="16" spans="1:10" ht="24" customHeight="1">
      <c r="A16" s="84" t="s">
        <v>15</v>
      </c>
      <c r="B16" s="96" t="s">
        <v>16</v>
      </c>
      <c r="C16" s="270">
        <v>0</v>
      </c>
      <c r="D16" s="270">
        <v>0</v>
      </c>
      <c r="E16" s="270">
        <v>0</v>
      </c>
      <c r="F16" s="10" t="s">
        <v>17</v>
      </c>
      <c r="G16" s="83" t="s">
        <v>15</v>
      </c>
    </row>
    <row r="17" spans="1:8" ht="24" customHeight="1">
      <c r="A17" s="84" t="s">
        <v>18</v>
      </c>
      <c r="B17" s="96" t="s">
        <v>19</v>
      </c>
      <c r="C17" s="270">
        <f>C19+C18</f>
        <v>0</v>
      </c>
      <c r="D17" s="270">
        <f>D19+D18</f>
        <v>1331259.6000000001</v>
      </c>
      <c r="E17" s="270">
        <f>E18</f>
        <v>1331259.6000000001</v>
      </c>
      <c r="F17" s="10" t="s">
        <v>20</v>
      </c>
      <c r="G17" s="83" t="s">
        <v>18</v>
      </c>
      <c r="H17" s="90"/>
    </row>
    <row r="18" spans="1:8" ht="24" customHeight="1">
      <c r="A18" s="84" t="s">
        <v>21</v>
      </c>
      <c r="B18" s="63" t="s">
        <v>93</v>
      </c>
      <c r="C18" s="270"/>
      <c r="D18" s="270">
        <v>1331259.6000000001</v>
      </c>
      <c r="E18" s="270">
        <f>C18+D18</f>
        <v>1331259.6000000001</v>
      </c>
      <c r="F18" s="5" t="s">
        <v>92</v>
      </c>
      <c r="G18" s="83" t="s">
        <v>21</v>
      </c>
    </row>
    <row r="19" spans="1:8" ht="24" customHeight="1" thickBot="1">
      <c r="A19" s="85" t="s">
        <v>22</v>
      </c>
      <c r="B19" s="97" t="s">
        <v>23</v>
      </c>
      <c r="C19" s="270">
        <v>0</v>
      </c>
      <c r="D19" s="270">
        <v>0</v>
      </c>
      <c r="E19" s="270">
        <v>0</v>
      </c>
      <c r="F19" s="94" t="s">
        <v>71</v>
      </c>
      <c r="G19" s="86" t="s">
        <v>22</v>
      </c>
    </row>
    <row r="20" spans="1:8" ht="24" customHeight="1" thickBot="1">
      <c r="A20" s="486" t="s">
        <v>25</v>
      </c>
      <c r="B20" s="486"/>
      <c r="C20" s="382">
        <f>C5+C7+C8+C9+C10+C11+C12+C13+C15+C18</f>
        <v>6298487.2999999998</v>
      </c>
      <c r="D20" s="382">
        <f>D5+D7+D8+D9+D10+D11+D12+D13+D15+D18</f>
        <v>126165628.49999999</v>
      </c>
      <c r="E20" s="382">
        <f>E5+E7+E8+E9+E10+E11+E12+E13+E15+E18</f>
        <v>132464115.79999998</v>
      </c>
      <c r="F20" s="485" t="s">
        <v>26</v>
      </c>
      <c r="G20" s="485"/>
    </row>
    <row r="21" spans="1:8" ht="18.75" customHeight="1" thickTop="1">
      <c r="A21" s="434" t="s">
        <v>294</v>
      </c>
      <c r="B21" s="434"/>
      <c r="C21" s="434"/>
      <c r="D21" s="88"/>
      <c r="E21" s="88"/>
      <c r="F21" s="87"/>
      <c r="G21" s="87"/>
    </row>
    <row r="22" spans="1:8">
      <c r="A22" s="89"/>
      <c r="C22" s="113"/>
      <c r="D22" s="90"/>
      <c r="E22" s="90"/>
    </row>
    <row r="23" spans="1:8">
      <c r="A23" s="89"/>
      <c r="B23" s="52"/>
      <c r="C23" s="98"/>
      <c r="D23" s="98"/>
      <c r="E23" s="98"/>
      <c r="F23" s="52"/>
    </row>
    <row r="24" spans="1:8">
      <c r="A24" s="89"/>
    </row>
    <row r="25" spans="1:8">
      <c r="A25" s="89"/>
      <c r="E25" s="90"/>
    </row>
    <row r="26" spans="1:8">
      <c r="E26" s="90"/>
    </row>
    <row r="52" spans="2:8" ht="15.75">
      <c r="B52" s="413" t="s">
        <v>90</v>
      </c>
      <c r="C52" s="413"/>
      <c r="D52" s="413"/>
      <c r="E52" s="413"/>
      <c r="F52" s="413"/>
      <c r="G52" s="413"/>
      <c r="H52" s="413"/>
    </row>
    <row r="53" spans="2:8" ht="30" customHeight="1">
      <c r="B53" s="480" t="s">
        <v>91</v>
      </c>
      <c r="C53" s="480"/>
      <c r="D53" s="480"/>
      <c r="E53" s="480"/>
      <c r="F53" s="480"/>
      <c r="G53" s="480"/>
      <c r="H53" s="480"/>
    </row>
    <row r="58" spans="2:8">
      <c r="B58" s="487">
        <v>14</v>
      </c>
      <c r="C58" s="487"/>
      <c r="D58" s="487"/>
      <c r="E58" s="487"/>
      <c r="F58" s="487"/>
      <c r="G58" s="487"/>
      <c r="H58" s="487"/>
    </row>
  </sheetData>
  <mergeCells count="12">
    <mergeCell ref="B58:H58"/>
    <mergeCell ref="B52:H52"/>
    <mergeCell ref="B53:H53"/>
    <mergeCell ref="F20:G20"/>
    <mergeCell ref="A20:B20"/>
    <mergeCell ref="A21:C21"/>
    <mergeCell ref="A1:G1"/>
    <mergeCell ref="A2:G2"/>
    <mergeCell ref="F3:F4"/>
    <mergeCell ref="G3:G4"/>
    <mergeCell ref="A3:A4"/>
    <mergeCell ref="B3:B4"/>
  </mergeCells>
  <phoneticPr fontId="2" type="noConversion"/>
  <printOptions horizontalCentered="1" verticalCentered="1"/>
  <pageMargins left="0.196850393700787" right="0.196850393700787" top="0.98425196850393704" bottom="0.98425196850393704" header="0.55118110236220497" footer="0.511811023622047"/>
  <pageSetup paperSize="9" scale="90" orientation="landscape" r:id="rId1"/>
  <headerFooter alignWithMargins="0">
    <oddFooter>&amp;C20</oddFooter>
  </headerFooter>
  <rowBreaks count="1" manualBreakCount="1">
    <brk id="22" max="6" man="1"/>
  </rowBreaks>
</worksheet>
</file>

<file path=xl/worksheets/sheet16.xml><?xml version="1.0" encoding="utf-8"?>
<worksheet xmlns="http://schemas.openxmlformats.org/spreadsheetml/2006/main" xmlns:r="http://schemas.openxmlformats.org/officeDocument/2006/relationships">
  <dimension ref="A1:J30"/>
  <sheetViews>
    <sheetView rightToLeft="1" view="pageBreakPreview" topLeftCell="A16" zoomScaleSheetLayoutView="100" workbookViewId="0">
      <selection activeCell="C18" sqref="C18"/>
    </sheetView>
  </sheetViews>
  <sheetFormatPr defaultRowHeight="12.75"/>
  <cols>
    <col min="1" max="1" width="6.42578125" style="1" customWidth="1"/>
    <col min="2" max="2" width="26.7109375" style="1" customWidth="1"/>
    <col min="3" max="5" width="24.5703125" style="1" customWidth="1"/>
    <col min="6" max="6" width="36.85546875" style="1" customWidth="1"/>
    <col min="7" max="7" width="7.28515625" style="1" customWidth="1"/>
    <col min="8" max="8" width="10.5703125" style="1" bestFit="1" customWidth="1"/>
    <col min="9" max="9" width="9.140625" style="1"/>
    <col min="10" max="10" width="10.5703125" style="1" bestFit="1" customWidth="1"/>
    <col min="11" max="16384" width="9.140625" style="1"/>
  </cols>
  <sheetData>
    <row r="1" spans="1:10" s="156" customFormat="1" ht="24" customHeight="1">
      <c r="A1" s="450" t="s">
        <v>262</v>
      </c>
      <c r="B1" s="450"/>
      <c r="C1" s="450"/>
      <c r="D1" s="450"/>
      <c r="E1" s="450"/>
      <c r="F1" s="450"/>
      <c r="G1" s="450"/>
    </row>
    <row r="2" spans="1:10" s="156" customFormat="1" ht="39" customHeight="1" thickBot="1">
      <c r="A2" s="451" t="s">
        <v>287</v>
      </c>
      <c r="B2" s="451"/>
      <c r="C2" s="451"/>
      <c r="D2" s="451"/>
      <c r="E2" s="451"/>
      <c r="F2" s="451"/>
      <c r="G2" s="451"/>
    </row>
    <row r="3" spans="1:10" ht="24.95" customHeight="1" thickTop="1">
      <c r="A3" s="465" t="s">
        <v>44</v>
      </c>
      <c r="B3" s="465" t="s">
        <v>45</v>
      </c>
      <c r="C3" s="165" t="s">
        <v>63</v>
      </c>
      <c r="D3" s="165" t="s">
        <v>64</v>
      </c>
      <c r="E3" s="163" t="s">
        <v>65</v>
      </c>
      <c r="F3" s="465" t="s">
        <v>46</v>
      </c>
      <c r="G3" s="465" t="s">
        <v>47</v>
      </c>
    </row>
    <row r="4" spans="1:10" ht="24.95" customHeight="1" thickBot="1">
      <c r="A4" s="464"/>
      <c r="B4" s="464"/>
      <c r="C4" s="164" t="s">
        <v>66</v>
      </c>
      <c r="D4" s="164" t="s">
        <v>67</v>
      </c>
      <c r="E4" s="164" t="s">
        <v>68</v>
      </c>
      <c r="F4" s="464"/>
      <c r="G4" s="464"/>
    </row>
    <row r="5" spans="1:10" ht="24.75" customHeight="1">
      <c r="A5" s="80">
        <v>1</v>
      </c>
      <c r="B5" s="95" t="s">
        <v>48</v>
      </c>
      <c r="C5" s="391">
        <f>17162852.9+446535.7</f>
        <v>17609388.599999998</v>
      </c>
      <c r="D5" s="386">
        <v>4539344.8</v>
      </c>
      <c r="E5" s="386">
        <f>C5-D5</f>
        <v>13070043.799999997</v>
      </c>
      <c r="F5" s="91" t="s">
        <v>49</v>
      </c>
      <c r="G5" s="81">
        <v>1</v>
      </c>
      <c r="H5" s="187"/>
      <c r="I5" s="187"/>
      <c r="J5" s="108"/>
    </row>
    <row r="6" spans="1:10" ht="24.75" customHeight="1">
      <c r="A6" s="82">
        <v>2</v>
      </c>
      <c r="B6" s="96" t="s">
        <v>50</v>
      </c>
      <c r="C6" s="270">
        <f>C7+C8</f>
        <v>624398</v>
      </c>
      <c r="D6" s="270">
        <f>D7+D8</f>
        <v>237791</v>
      </c>
      <c r="E6" s="270">
        <f>E8</f>
        <v>386607</v>
      </c>
      <c r="F6" s="10" t="s">
        <v>51</v>
      </c>
      <c r="G6" s="83">
        <v>2</v>
      </c>
      <c r="H6" s="108"/>
      <c r="I6" s="187"/>
    </row>
    <row r="7" spans="1:10" ht="24.75" customHeight="1">
      <c r="A7" s="84" t="s">
        <v>52</v>
      </c>
      <c r="B7" s="96" t="s">
        <v>53</v>
      </c>
      <c r="C7" s="270">
        <v>0</v>
      </c>
      <c r="D7" s="270">
        <v>0</v>
      </c>
      <c r="E7" s="270">
        <v>0</v>
      </c>
      <c r="F7" s="10" t="s">
        <v>70</v>
      </c>
      <c r="G7" s="83" t="s">
        <v>52</v>
      </c>
      <c r="I7" s="187"/>
    </row>
    <row r="8" spans="1:10" ht="24.75" customHeight="1">
      <c r="A8" s="84" t="s">
        <v>55</v>
      </c>
      <c r="B8" s="96" t="s">
        <v>56</v>
      </c>
      <c r="C8" s="270">
        <v>624398</v>
      </c>
      <c r="D8" s="270">
        <v>237791</v>
      </c>
      <c r="E8" s="270">
        <f t="shared" ref="E8:E17" si="0">C8-D8</f>
        <v>386607</v>
      </c>
      <c r="F8" s="5" t="s">
        <v>57</v>
      </c>
      <c r="G8" s="83" t="s">
        <v>55</v>
      </c>
      <c r="I8" s="187"/>
      <c r="J8" s="108"/>
    </row>
    <row r="9" spans="1:10" ht="24.75" customHeight="1">
      <c r="A9" s="84" t="s">
        <v>58</v>
      </c>
      <c r="B9" s="96" t="s">
        <v>59</v>
      </c>
      <c r="C9" s="270">
        <v>6550259.5</v>
      </c>
      <c r="D9" s="270">
        <v>3246633.8</v>
      </c>
      <c r="E9" s="270">
        <f t="shared" si="0"/>
        <v>3303625.7</v>
      </c>
      <c r="F9" s="10" t="s">
        <v>60</v>
      </c>
      <c r="G9" s="83" t="s">
        <v>58</v>
      </c>
      <c r="I9" s="187"/>
      <c r="J9" s="108"/>
    </row>
    <row r="10" spans="1:10" ht="24.75" customHeight="1">
      <c r="A10" s="84" t="s">
        <v>61</v>
      </c>
      <c r="B10" s="96" t="s">
        <v>62</v>
      </c>
      <c r="C10" s="270">
        <v>1883326.1</v>
      </c>
      <c r="D10" s="270">
        <v>1033946</v>
      </c>
      <c r="E10" s="270">
        <f t="shared" si="0"/>
        <v>849380.10000000009</v>
      </c>
      <c r="F10" s="10" t="s">
        <v>0</v>
      </c>
      <c r="G10" s="83" t="s">
        <v>61</v>
      </c>
      <c r="H10" s="108"/>
      <c r="I10" s="187"/>
      <c r="J10" s="108"/>
    </row>
    <row r="11" spans="1:10" ht="24.75" customHeight="1">
      <c r="A11" s="84" t="s">
        <v>1</v>
      </c>
      <c r="B11" s="96" t="s">
        <v>2</v>
      </c>
      <c r="C11" s="270">
        <v>32315526.399999999</v>
      </c>
      <c r="D11" s="270">
        <v>13591117.9</v>
      </c>
      <c r="E11" s="270">
        <f t="shared" si="0"/>
        <v>18724408.5</v>
      </c>
      <c r="F11" s="10" t="s">
        <v>3</v>
      </c>
      <c r="G11" s="83" t="s">
        <v>1</v>
      </c>
      <c r="I11" s="187"/>
      <c r="J11" s="108"/>
    </row>
    <row r="12" spans="1:10" ht="24.75" customHeight="1">
      <c r="A12" s="84" t="s">
        <v>4</v>
      </c>
      <c r="B12" s="96" t="s">
        <v>292</v>
      </c>
      <c r="C12" s="273">
        <v>28244011</v>
      </c>
      <c r="D12" s="270">
        <v>10151522.699999999</v>
      </c>
      <c r="E12" s="270">
        <f t="shared" si="0"/>
        <v>18092488.300000001</v>
      </c>
      <c r="F12" s="10" t="s">
        <v>5</v>
      </c>
      <c r="G12" s="83" t="s">
        <v>4</v>
      </c>
      <c r="H12" s="108"/>
      <c r="I12" s="187"/>
      <c r="J12" s="187"/>
    </row>
    <row r="13" spans="1:10" ht="24.75" customHeight="1">
      <c r="A13" s="84" t="s">
        <v>6</v>
      </c>
      <c r="B13" s="96" t="s">
        <v>7</v>
      </c>
      <c r="C13" s="392">
        <v>24358587.399999999</v>
      </c>
      <c r="D13" s="270">
        <v>6912481.2999999998</v>
      </c>
      <c r="E13" s="270">
        <f t="shared" si="0"/>
        <v>17446106.099999998</v>
      </c>
      <c r="F13" s="92" t="s">
        <v>8</v>
      </c>
      <c r="G13" s="83" t="s">
        <v>6</v>
      </c>
      <c r="I13" s="187"/>
      <c r="J13" s="108"/>
    </row>
    <row r="14" spans="1:10" ht="24.75" customHeight="1">
      <c r="A14" s="84" t="s">
        <v>9</v>
      </c>
      <c r="B14" s="96" t="s">
        <v>10</v>
      </c>
      <c r="C14" s="270">
        <f>C15+C16</f>
        <v>22494760.199999999</v>
      </c>
      <c r="D14" s="270">
        <f>D15+D16</f>
        <v>3986029.5999999996</v>
      </c>
      <c r="E14" s="270">
        <f t="shared" si="0"/>
        <v>18508730.600000001</v>
      </c>
      <c r="F14" s="93" t="s">
        <v>11</v>
      </c>
      <c r="G14" s="83" t="s">
        <v>9</v>
      </c>
      <c r="H14" s="108"/>
      <c r="I14" s="187"/>
    </row>
    <row r="15" spans="1:10" s="189" customFormat="1" ht="24.75" customHeight="1">
      <c r="A15" s="254" t="s">
        <v>12</v>
      </c>
      <c r="B15" s="255" t="s">
        <v>13</v>
      </c>
      <c r="C15" s="267">
        <v>1288592.8</v>
      </c>
      <c r="D15" s="267">
        <v>274950.3</v>
      </c>
      <c r="E15" s="267">
        <f>C15-D15</f>
        <v>1013642.5</v>
      </c>
      <c r="F15" s="10" t="s">
        <v>14</v>
      </c>
      <c r="G15" s="202" t="s">
        <v>12</v>
      </c>
      <c r="I15" s="275"/>
      <c r="J15" s="233"/>
    </row>
    <row r="16" spans="1:10" ht="24.75" customHeight="1">
      <c r="A16" s="84" t="s">
        <v>15</v>
      </c>
      <c r="B16" s="96" t="s">
        <v>16</v>
      </c>
      <c r="C16" s="273">
        <v>21206167.399999999</v>
      </c>
      <c r="D16" s="378">
        <v>3711079.3</v>
      </c>
      <c r="E16" s="270">
        <f t="shared" si="0"/>
        <v>17495088.099999998</v>
      </c>
      <c r="F16" s="10" t="s">
        <v>17</v>
      </c>
      <c r="G16" s="83" t="s">
        <v>15</v>
      </c>
      <c r="H16" s="108"/>
      <c r="I16" s="187"/>
      <c r="J16" s="108"/>
    </row>
    <row r="17" spans="1:10" ht="24.75" customHeight="1">
      <c r="A17" s="84" t="s">
        <v>18</v>
      </c>
      <c r="B17" s="96" t="s">
        <v>19</v>
      </c>
      <c r="C17" s="273">
        <f>C19+C18</f>
        <v>8593825.8000000007</v>
      </c>
      <c r="D17" s="270">
        <f>D19+D18</f>
        <v>2124801.4</v>
      </c>
      <c r="E17" s="270">
        <f t="shared" si="0"/>
        <v>6469024.4000000004</v>
      </c>
      <c r="F17" s="10" t="s">
        <v>20</v>
      </c>
      <c r="G17" s="83" t="s">
        <v>18</v>
      </c>
      <c r="H17" s="108"/>
      <c r="I17" s="187"/>
      <c r="J17" s="108"/>
    </row>
    <row r="18" spans="1:10" ht="24.75" customHeight="1">
      <c r="A18" s="84" t="s">
        <v>21</v>
      </c>
      <c r="B18" s="63" t="s">
        <v>93</v>
      </c>
      <c r="C18" s="270"/>
      <c r="D18" s="270">
        <v>0</v>
      </c>
      <c r="E18" s="270">
        <v>0</v>
      </c>
      <c r="F18" s="5" t="s">
        <v>92</v>
      </c>
      <c r="G18" s="83" t="s">
        <v>21</v>
      </c>
      <c r="I18" s="187"/>
    </row>
    <row r="19" spans="1:10" ht="24.75" customHeight="1" thickBot="1">
      <c r="A19" s="85" t="s">
        <v>22</v>
      </c>
      <c r="B19" s="96" t="s">
        <v>23</v>
      </c>
      <c r="C19" s="270">
        <v>8593825.8000000007</v>
      </c>
      <c r="D19" s="270">
        <v>2124801.4</v>
      </c>
      <c r="E19" s="270">
        <f>C19-D19</f>
        <v>6469024.4000000004</v>
      </c>
      <c r="F19" s="10" t="s">
        <v>71</v>
      </c>
      <c r="G19" s="86" t="s">
        <v>22</v>
      </c>
      <c r="I19" s="187"/>
      <c r="J19" s="108"/>
    </row>
    <row r="20" spans="1:10" ht="24.75" customHeight="1" thickBot="1">
      <c r="A20" s="489" t="s">
        <v>25</v>
      </c>
      <c r="B20" s="489"/>
      <c r="C20" s="393">
        <f>C5+C8+C9+C10+C11+C12+C13+C15+C16+C19</f>
        <v>142674083</v>
      </c>
      <c r="D20" s="393">
        <f>D5+D8+D9+D10+D11+D12+D13+D15+D16+D19</f>
        <v>45823668.499999993</v>
      </c>
      <c r="E20" s="393">
        <f>E5+E8+E9+E10+E11+E12+E13+E15+E16+E19</f>
        <v>96850414.499999985</v>
      </c>
      <c r="F20" s="488" t="s">
        <v>26</v>
      </c>
      <c r="G20" s="488"/>
      <c r="I20" s="187"/>
    </row>
    <row r="21" spans="1:10" ht="13.5" thickTop="1">
      <c r="A21" s="22"/>
      <c r="B21" s="22"/>
      <c r="C21" s="186"/>
      <c r="D21" s="186"/>
      <c r="E21" s="186"/>
      <c r="F21" s="22"/>
      <c r="G21" s="22"/>
    </row>
    <row r="22" spans="1:10">
      <c r="A22" s="11"/>
      <c r="C22" s="108"/>
      <c r="D22" s="108"/>
      <c r="E22" s="108"/>
    </row>
    <row r="23" spans="1:10">
      <c r="A23" s="11"/>
      <c r="E23" s="187"/>
    </row>
    <row r="24" spans="1:10">
      <c r="A24" s="11"/>
      <c r="D24" s="187"/>
      <c r="E24" s="108"/>
      <c r="F24" s="187"/>
    </row>
    <row r="25" spans="1:10">
      <c r="A25" s="11"/>
      <c r="C25" s="108"/>
      <c r="D25" s="108"/>
      <c r="E25" s="108"/>
    </row>
    <row r="27" spans="1:10">
      <c r="C27" s="108"/>
      <c r="D27" s="108"/>
      <c r="E27" s="108"/>
    </row>
    <row r="28" spans="1:10">
      <c r="E28" s="108"/>
    </row>
    <row r="29" spans="1:10">
      <c r="C29" s="108"/>
      <c r="D29" s="108"/>
      <c r="E29" s="108"/>
    </row>
    <row r="30" spans="1:10">
      <c r="C30" s="108"/>
    </row>
  </sheetData>
  <mergeCells count="8">
    <mergeCell ref="A1:G1"/>
    <mergeCell ref="A2:G2"/>
    <mergeCell ref="F20:G20"/>
    <mergeCell ref="A20:B20"/>
    <mergeCell ref="F3:F4"/>
    <mergeCell ref="G3:G4"/>
    <mergeCell ref="A3:A4"/>
    <mergeCell ref="B3:B4"/>
  </mergeCells>
  <phoneticPr fontId="2" type="noConversion"/>
  <printOptions horizontalCentered="1" verticalCentered="1"/>
  <pageMargins left="0.74803149606299202" right="0.62992125984252001" top="0.98425196850393704" bottom="0.98425196850393704" header="0.55118110236220497" footer="0.511811023622047"/>
  <pageSetup paperSize="9" scale="86" orientation="landscape" r:id="rId1"/>
  <headerFooter alignWithMargins="0">
    <oddFooter xml:space="preserve">&amp;C
21
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>
  <dimension ref="A1:I58"/>
  <sheetViews>
    <sheetView rightToLeft="1" view="pageBreakPreview" zoomScaleSheetLayoutView="100" workbookViewId="0">
      <selection activeCell="C18" sqref="C18"/>
    </sheetView>
  </sheetViews>
  <sheetFormatPr defaultRowHeight="12.75"/>
  <cols>
    <col min="1" max="1" width="6.42578125" style="51" customWidth="1"/>
    <col min="2" max="2" width="27.140625" style="51" customWidth="1"/>
    <col min="3" max="5" width="24.7109375" style="51" customWidth="1"/>
    <col min="6" max="6" width="38.28515625" style="51" customWidth="1"/>
    <col min="7" max="7" width="6.85546875" style="51" customWidth="1"/>
    <col min="8" max="8" width="17.7109375" style="51" customWidth="1"/>
    <col min="9" max="9" width="10.5703125" style="51" bestFit="1" customWidth="1"/>
    <col min="10" max="16384" width="9.140625" style="51"/>
  </cols>
  <sheetData>
    <row r="1" spans="1:9" s="155" customFormat="1" ht="24" customHeight="1">
      <c r="A1" s="450" t="s">
        <v>263</v>
      </c>
      <c r="B1" s="450"/>
      <c r="C1" s="450"/>
      <c r="D1" s="450"/>
      <c r="E1" s="450"/>
      <c r="F1" s="450"/>
      <c r="G1" s="450"/>
    </row>
    <row r="2" spans="1:9" s="155" customFormat="1" ht="39" customHeight="1" thickBot="1">
      <c r="A2" s="451" t="s">
        <v>264</v>
      </c>
      <c r="B2" s="451"/>
      <c r="C2" s="451"/>
      <c r="D2" s="451"/>
      <c r="E2" s="451"/>
      <c r="F2" s="451"/>
      <c r="G2" s="451"/>
    </row>
    <row r="3" spans="1:9" ht="24.95" customHeight="1" thickTop="1">
      <c r="A3" s="465" t="s">
        <v>44</v>
      </c>
      <c r="B3" s="465" t="s">
        <v>45</v>
      </c>
      <c r="C3" s="166" t="s">
        <v>33</v>
      </c>
      <c r="D3" s="165" t="s">
        <v>35</v>
      </c>
      <c r="E3" s="163" t="s">
        <v>65</v>
      </c>
      <c r="F3" s="465" t="s">
        <v>46</v>
      </c>
      <c r="G3" s="465" t="s">
        <v>47</v>
      </c>
    </row>
    <row r="4" spans="1:9" ht="24.95" customHeight="1" thickBot="1">
      <c r="A4" s="464"/>
      <c r="B4" s="464"/>
      <c r="C4" s="164" t="s">
        <v>32</v>
      </c>
      <c r="D4" s="164" t="s">
        <v>69</v>
      </c>
      <c r="E4" s="164" t="s">
        <v>68</v>
      </c>
      <c r="F4" s="464"/>
      <c r="G4" s="464"/>
    </row>
    <row r="5" spans="1:9" ht="24" customHeight="1">
      <c r="A5" s="80">
        <v>1</v>
      </c>
      <c r="B5" s="95" t="s">
        <v>48</v>
      </c>
      <c r="C5" s="386">
        <v>4342486.8</v>
      </c>
      <c r="D5" s="386">
        <v>8727557</v>
      </c>
      <c r="E5" s="386">
        <f>C5+D5</f>
        <v>13070043.800000001</v>
      </c>
      <c r="F5" s="91" t="s">
        <v>49</v>
      </c>
      <c r="G5" s="81">
        <v>1</v>
      </c>
      <c r="I5" s="90"/>
    </row>
    <row r="6" spans="1:9" ht="24" customHeight="1">
      <c r="A6" s="82">
        <v>2</v>
      </c>
      <c r="B6" s="96" t="s">
        <v>50</v>
      </c>
      <c r="C6" s="270">
        <f>C8+C7</f>
        <v>66069.899999999994</v>
      </c>
      <c r="D6" s="270">
        <f>D8+D7</f>
        <v>320537.09999999998</v>
      </c>
      <c r="E6" s="270">
        <f>E8</f>
        <v>386607</v>
      </c>
      <c r="F6" s="10" t="s">
        <v>51</v>
      </c>
      <c r="G6" s="83">
        <v>2</v>
      </c>
      <c r="I6" s="90"/>
    </row>
    <row r="7" spans="1:9" ht="24" customHeight="1">
      <c r="A7" s="84" t="s">
        <v>52</v>
      </c>
      <c r="B7" s="96" t="s">
        <v>53</v>
      </c>
      <c r="C7" s="270">
        <v>0</v>
      </c>
      <c r="D7" s="270">
        <v>0</v>
      </c>
      <c r="E7" s="270">
        <v>0</v>
      </c>
      <c r="F7" s="10" t="s">
        <v>70</v>
      </c>
      <c r="G7" s="83" t="s">
        <v>52</v>
      </c>
      <c r="I7" s="90"/>
    </row>
    <row r="8" spans="1:9" ht="24" customHeight="1">
      <c r="A8" s="84" t="s">
        <v>55</v>
      </c>
      <c r="B8" s="96" t="s">
        <v>56</v>
      </c>
      <c r="C8" s="270">
        <v>66069.899999999994</v>
      </c>
      <c r="D8" s="270">
        <v>320537.09999999998</v>
      </c>
      <c r="E8" s="270">
        <f t="shared" ref="E8:E13" si="0">C8+D8</f>
        <v>386607</v>
      </c>
      <c r="F8" s="5" t="s">
        <v>57</v>
      </c>
      <c r="G8" s="83" t="s">
        <v>55</v>
      </c>
      <c r="I8" s="90"/>
    </row>
    <row r="9" spans="1:9" ht="24" customHeight="1">
      <c r="A9" s="84" t="s">
        <v>58</v>
      </c>
      <c r="B9" s="96" t="s">
        <v>59</v>
      </c>
      <c r="C9" s="270">
        <v>782590.1</v>
      </c>
      <c r="D9" s="270">
        <v>2521035.6</v>
      </c>
      <c r="E9" s="270">
        <f t="shared" si="0"/>
        <v>3303625.7</v>
      </c>
      <c r="F9" s="10" t="s">
        <v>60</v>
      </c>
      <c r="G9" s="83" t="s">
        <v>58</v>
      </c>
      <c r="I9" s="90"/>
    </row>
    <row r="10" spans="1:9" ht="24" customHeight="1">
      <c r="A10" s="84" t="s">
        <v>61</v>
      </c>
      <c r="B10" s="96" t="s">
        <v>62</v>
      </c>
      <c r="C10" s="270">
        <v>254814</v>
      </c>
      <c r="D10" s="270">
        <v>594566.1</v>
      </c>
      <c r="E10" s="270">
        <f t="shared" si="0"/>
        <v>849380.1</v>
      </c>
      <c r="F10" s="10" t="s">
        <v>0</v>
      </c>
      <c r="G10" s="83" t="s">
        <v>61</v>
      </c>
      <c r="I10" s="90"/>
    </row>
    <row r="11" spans="1:9" ht="24" customHeight="1">
      <c r="A11" s="84" t="s">
        <v>1</v>
      </c>
      <c r="B11" s="96" t="s">
        <v>2</v>
      </c>
      <c r="C11" s="270">
        <v>8339446</v>
      </c>
      <c r="D11" s="270">
        <v>10384962.5</v>
      </c>
      <c r="E11" s="270">
        <f t="shared" si="0"/>
        <v>18724408.5</v>
      </c>
      <c r="F11" s="10" t="s">
        <v>3</v>
      </c>
      <c r="G11" s="83" t="s">
        <v>1</v>
      </c>
      <c r="I11" s="90"/>
    </row>
    <row r="12" spans="1:9" ht="24" customHeight="1">
      <c r="A12" s="84" t="s">
        <v>4</v>
      </c>
      <c r="B12" s="96" t="s">
        <v>292</v>
      </c>
      <c r="C12" s="270">
        <v>8561169.5</v>
      </c>
      <c r="D12" s="270">
        <v>9531318.8000000007</v>
      </c>
      <c r="E12" s="270">
        <f t="shared" si="0"/>
        <v>18092488.300000001</v>
      </c>
      <c r="F12" s="10" t="s">
        <v>5</v>
      </c>
      <c r="G12" s="83" t="s">
        <v>4</v>
      </c>
      <c r="I12" s="90"/>
    </row>
    <row r="13" spans="1:9" ht="24" customHeight="1">
      <c r="A13" s="84" t="s">
        <v>6</v>
      </c>
      <c r="B13" s="96" t="s">
        <v>7</v>
      </c>
      <c r="C13" s="270">
        <v>2674562.1</v>
      </c>
      <c r="D13" s="270">
        <v>14771544</v>
      </c>
      <c r="E13" s="270">
        <f t="shared" si="0"/>
        <v>17446106.100000001</v>
      </c>
      <c r="F13" s="92" t="s">
        <v>8</v>
      </c>
      <c r="G13" s="83" t="s">
        <v>6</v>
      </c>
      <c r="I13" s="90"/>
    </row>
    <row r="14" spans="1:9" ht="24" customHeight="1">
      <c r="A14" s="84" t="s">
        <v>9</v>
      </c>
      <c r="B14" s="96" t="s">
        <v>10</v>
      </c>
      <c r="C14" s="270">
        <f>C15+C16</f>
        <v>247916.9</v>
      </c>
      <c r="D14" s="270">
        <f>D15+D16</f>
        <v>18260813.699999999</v>
      </c>
      <c r="E14" s="270">
        <f>E15+E16</f>
        <v>18508730.599999998</v>
      </c>
      <c r="F14" s="93" t="s">
        <v>11</v>
      </c>
      <c r="G14" s="83" t="s">
        <v>9</v>
      </c>
      <c r="H14" s="90"/>
      <c r="I14" s="90"/>
    </row>
    <row r="15" spans="1:9" s="256" customFormat="1" ht="24" customHeight="1">
      <c r="A15" s="254" t="s">
        <v>12</v>
      </c>
      <c r="B15" s="255" t="s">
        <v>13</v>
      </c>
      <c r="C15" s="267">
        <v>162191</v>
      </c>
      <c r="D15" s="267">
        <v>851451.5</v>
      </c>
      <c r="E15" s="267">
        <f>C15+D15</f>
        <v>1013642.5</v>
      </c>
      <c r="F15" s="10" t="s">
        <v>14</v>
      </c>
      <c r="G15" s="202" t="s">
        <v>12</v>
      </c>
      <c r="I15" s="257"/>
    </row>
    <row r="16" spans="1:9" ht="24" customHeight="1">
      <c r="A16" s="84" t="s">
        <v>15</v>
      </c>
      <c r="B16" s="96" t="s">
        <v>16</v>
      </c>
      <c r="C16" s="377">
        <v>85725.9</v>
      </c>
      <c r="D16" s="270">
        <v>17409362.199999999</v>
      </c>
      <c r="E16" s="270">
        <f>C16+D16</f>
        <v>17495088.099999998</v>
      </c>
      <c r="F16" s="10" t="s">
        <v>17</v>
      </c>
      <c r="G16" s="83" t="s">
        <v>15</v>
      </c>
      <c r="I16" s="90"/>
    </row>
    <row r="17" spans="1:9" ht="24" customHeight="1">
      <c r="A17" s="84" t="s">
        <v>18</v>
      </c>
      <c r="B17" s="96" t="s">
        <v>19</v>
      </c>
      <c r="C17" s="270">
        <f>C19+C18</f>
        <v>2006941.2</v>
      </c>
      <c r="D17" s="270">
        <f>D19+D18</f>
        <v>4462083.2</v>
      </c>
      <c r="E17" s="270">
        <f>E19</f>
        <v>6469024.4000000004</v>
      </c>
      <c r="F17" s="10" t="s">
        <v>20</v>
      </c>
      <c r="G17" s="83" t="s">
        <v>18</v>
      </c>
      <c r="H17" s="90"/>
      <c r="I17" s="90"/>
    </row>
    <row r="18" spans="1:9" ht="24" customHeight="1">
      <c r="A18" s="84" t="s">
        <v>21</v>
      </c>
      <c r="B18" s="63" t="s">
        <v>93</v>
      </c>
      <c r="C18" s="270"/>
      <c r="D18" s="270">
        <v>0</v>
      </c>
      <c r="E18" s="270">
        <v>0</v>
      </c>
      <c r="F18" s="5" t="s">
        <v>92</v>
      </c>
      <c r="G18" s="83" t="s">
        <v>21</v>
      </c>
      <c r="I18" s="90"/>
    </row>
    <row r="19" spans="1:9" ht="24" customHeight="1" thickBot="1">
      <c r="A19" s="85" t="s">
        <v>22</v>
      </c>
      <c r="B19" s="97" t="s">
        <v>23</v>
      </c>
      <c r="C19" s="388">
        <v>2006941.2</v>
      </c>
      <c r="D19" s="388">
        <v>4462083.2</v>
      </c>
      <c r="E19" s="270">
        <f>C19+D19</f>
        <v>6469024.4000000004</v>
      </c>
      <c r="F19" s="94" t="s">
        <v>71</v>
      </c>
      <c r="G19" s="86" t="s">
        <v>22</v>
      </c>
      <c r="I19" s="90"/>
    </row>
    <row r="20" spans="1:9" ht="24" customHeight="1" thickBot="1">
      <c r="A20" s="489" t="s">
        <v>25</v>
      </c>
      <c r="B20" s="489"/>
      <c r="C20" s="393">
        <f>C5+C8++C9+C10+C11+C12+C13+C15+C16+C19</f>
        <v>27275996.5</v>
      </c>
      <c r="D20" s="393">
        <f>D5+D8+D9+D10+D11+D12+D13+D15+D16+D19</f>
        <v>69574418</v>
      </c>
      <c r="E20" s="393">
        <f>E5+E8+E9+E10+E11+E12+E13+E15+E16+E19</f>
        <v>96850414.5</v>
      </c>
      <c r="F20" s="488" t="s">
        <v>26</v>
      </c>
      <c r="G20" s="488"/>
      <c r="I20" s="90"/>
    </row>
    <row r="21" spans="1:9" ht="13.5" thickTop="1">
      <c r="A21" s="87"/>
      <c r="B21" s="87"/>
      <c r="C21" s="88"/>
      <c r="D21" s="88"/>
      <c r="E21" s="88"/>
      <c r="F21" s="87"/>
      <c r="G21" s="87"/>
    </row>
    <row r="22" spans="1:9">
      <c r="A22" s="89"/>
      <c r="C22" s="90"/>
      <c r="D22" s="90"/>
      <c r="E22" s="90"/>
    </row>
    <row r="23" spans="1:9">
      <c r="A23" s="89"/>
      <c r="B23" s="487"/>
      <c r="C23" s="487"/>
      <c r="D23" s="487"/>
      <c r="E23" s="487"/>
      <c r="F23" s="487"/>
    </row>
    <row r="24" spans="1:9">
      <c r="A24" s="89"/>
    </row>
    <row r="25" spans="1:9">
      <c r="A25" s="89"/>
      <c r="C25" s="1"/>
      <c r="D25" s="1"/>
      <c r="I25" s="90"/>
    </row>
    <row r="26" spans="1:9">
      <c r="C26" s="90"/>
    </row>
    <row r="52" spans="2:8" ht="15.75">
      <c r="B52" s="413" t="s">
        <v>90</v>
      </c>
      <c r="C52" s="413"/>
      <c r="D52" s="413"/>
      <c r="E52" s="413"/>
      <c r="F52" s="413"/>
      <c r="G52" s="413"/>
      <c r="H52" s="413"/>
    </row>
    <row r="53" spans="2:8" ht="30" customHeight="1">
      <c r="B53" s="480" t="s">
        <v>91</v>
      </c>
      <c r="C53" s="480"/>
      <c r="D53" s="480"/>
      <c r="E53" s="480"/>
      <c r="F53" s="480"/>
      <c r="G53" s="480"/>
      <c r="H53" s="480"/>
    </row>
    <row r="58" spans="2:8">
      <c r="B58" s="487">
        <v>14</v>
      </c>
      <c r="C58" s="487"/>
      <c r="D58" s="487"/>
      <c r="E58" s="487"/>
      <c r="F58" s="487"/>
      <c r="G58" s="487"/>
      <c r="H58" s="487"/>
    </row>
  </sheetData>
  <mergeCells count="12">
    <mergeCell ref="B23:F23"/>
    <mergeCell ref="B58:H58"/>
    <mergeCell ref="B52:H52"/>
    <mergeCell ref="B53:H53"/>
    <mergeCell ref="F20:G20"/>
    <mergeCell ref="A20:B20"/>
    <mergeCell ref="A1:G1"/>
    <mergeCell ref="A2:G2"/>
    <mergeCell ref="F3:F4"/>
    <mergeCell ref="G3:G4"/>
    <mergeCell ref="A3:A4"/>
    <mergeCell ref="B3:B4"/>
  </mergeCells>
  <phoneticPr fontId="2" type="noConversion"/>
  <printOptions horizontalCentered="1" verticalCentered="1"/>
  <pageMargins left="0.196850393700787" right="0.196850393700787" top="0.82677165354330695" bottom="0.59055118110236204" header="0.55118110236220497" footer="0.511811023622047"/>
  <pageSetup paperSize="9" scale="90" orientation="landscape" r:id="rId1"/>
  <headerFooter alignWithMargins="0">
    <oddFooter>&amp;C22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I24"/>
  <sheetViews>
    <sheetView rightToLeft="1" tabSelected="1" view="pageBreakPreview" zoomScaleSheetLayoutView="100" workbookViewId="0">
      <selection activeCell="C18" sqref="C18"/>
    </sheetView>
  </sheetViews>
  <sheetFormatPr defaultRowHeight="12.75"/>
  <cols>
    <col min="1" max="1" width="43.28515625" customWidth="1"/>
    <col min="2" max="4" width="15.42578125" customWidth="1"/>
    <col min="5" max="5" width="49.85546875" customWidth="1"/>
    <col min="6" max="6" width="14.7109375" bestFit="1" customWidth="1"/>
    <col min="8" max="8" width="20.5703125" customWidth="1"/>
  </cols>
  <sheetData>
    <row r="1" spans="1:9" ht="42.75" customHeight="1">
      <c r="A1" s="406" t="s">
        <v>235</v>
      </c>
      <c r="B1" s="406"/>
      <c r="C1" s="406"/>
      <c r="D1" s="406"/>
      <c r="E1" s="406"/>
      <c r="F1" s="20"/>
      <c r="G1" s="20"/>
      <c r="H1" s="20"/>
    </row>
    <row r="2" spans="1:9" ht="39" customHeight="1" thickBot="1">
      <c r="A2" s="407" t="s">
        <v>236</v>
      </c>
      <c r="B2" s="407"/>
      <c r="C2" s="407"/>
      <c r="D2" s="407"/>
      <c r="E2" s="407"/>
      <c r="F2" s="20"/>
      <c r="G2" s="20"/>
      <c r="H2" s="20"/>
    </row>
    <row r="3" spans="1:9" ht="48.75" thickTop="1" thickBot="1">
      <c r="A3" s="180" t="s">
        <v>30</v>
      </c>
      <c r="B3" s="180">
        <v>2013</v>
      </c>
      <c r="C3" s="180">
        <v>2014</v>
      </c>
      <c r="D3" s="194" t="s">
        <v>234</v>
      </c>
      <c r="E3" s="180" t="s">
        <v>31</v>
      </c>
    </row>
    <row r="4" spans="1:9" ht="30.75" customHeight="1">
      <c r="A4" s="199" t="s">
        <v>174</v>
      </c>
      <c r="B4" s="310">
        <v>243518.7</v>
      </c>
      <c r="C4" s="311">
        <v>237554</v>
      </c>
      <c r="D4" s="311">
        <f>((C4/B4)-1)*100</f>
        <v>-2.4493806841117349</v>
      </c>
      <c r="E4" s="200" t="s">
        <v>181</v>
      </c>
      <c r="H4" s="103"/>
    </row>
    <row r="5" spans="1:9" ht="30.75" customHeight="1">
      <c r="A5" s="201" t="s">
        <v>175</v>
      </c>
      <c r="B5" s="312">
        <v>6938.7</v>
      </c>
      <c r="C5" s="313">
        <v>6597.9</v>
      </c>
      <c r="D5" s="313">
        <f t="shared" ref="D5:D11" si="0">((C5/B5)-1)*100</f>
        <v>-4.9115828613429002</v>
      </c>
      <c r="E5" s="93" t="s">
        <v>182</v>
      </c>
      <c r="H5" s="103"/>
    </row>
    <row r="6" spans="1:9" ht="33.75" customHeight="1">
      <c r="A6" s="201" t="s">
        <v>176</v>
      </c>
      <c r="B6" s="314">
        <v>273587.5</v>
      </c>
      <c r="C6" s="313">
        <v>266420.40000000002</v>
      </c>
      <c r="D6" s="313">
        <f t="shared" si="0"/>
        <v>-2.6196737789555335</v>
      </c>
      <c r="E6" s="93" t="s">
        <v>183</v>
      </c>
      <c r="H6" s="103"/>
      <c r="I6" s="103"/>
    </row>
    <row r="7" spans="1:9" ht="33.75" customHeight="1">
      <c r="A7" s="201" t="s">
        <v>177</v>
      </c>
      <c r="B7" s="312">
        <v>234.6</v>
      </c>
      <c r="C7" s="313">
        <f>C6/1166</f>
        <v>228.4909090909091</v>
      </c>
      <c r="D7" s="313">
        <f t="shared" si="0"/>
        <v>-2.6040455707974863</v>
      </c>
      <c r="E7" s="93" t="s">
        <v>184</v>
      </c>
      <c r="H7" s="103"/>
      <c r="I7" s="103"/>
    </row>
    <row r="8" spans="1:9" ht="33.75" customHeight="1">
      <c r="A8" s="201" t="s">
        <v>178</v>
      </c>
      <c r="B8" s="312">
        <v>7795.5</v>
      </c>
      <c r="C8" s="313">
        <v>7399.6</v>
      </c>
      <c r="D8" s="313">
        <f t="shared" si="0"/>
        <v>-5.0785709704316506</v>
      </c>
      <c r="E8" s="203" t="s">
        <v>185</v>
      </c>
      <c r="H8" s="114"/>
      <c r="I8" s="114"/>
    </row>
    <row r="9" spans="1:9" ht="33.75" customHeight="1">
      <c r="A9" s="201" t="s">
        <v>179</v>
      </c>
      <c r="B9" s="312">
        <v>6.7</v>
      </c>
      <c r="C9" s="313">
        <f>C8/1166</f>
        <v>6.3461406518010293</v>
      </c>
      <c r="D9" s="313">
        <f t="shared" si="0"/>
        <v>-5.2814828089398631</v>
      </c>
      <c r="E9" s="203" t="s">
        <v>186</v>
      </c>
      <c r="H9" s="114"/>
    </row>
    <row r="10" spans="1:9" ht="33.75" customHeight="1">
      <c r="A10" s="201" t="s">
        <v>180</v>
      </c>
      <c r="B10" s="312">
        <v>76.900000000000006</v>
      </c>
      <c r="C10" s="313">
        <v>77.8</v>
      </c>
      <c r="D10" s="313">
        <f t="shared" si="0"/>
        <v>1.1703511053315907</v>
      </c>
      <c r="E10" s="203" t="s">
        <v>187</v>
      </c>
      <c r="H10" s="114"/>
    </row>
    <row r="11" spans="1:9" ht="31.5" customHeight="1" thickBot="1">
      <c r="A11" s="204" t="s">
        <v>232</v>
      </c>
      <c r="B11" s="315">
        <v>174990.2</v>
      </c>
      <c r="C11" s="316">
        <v>175335.4</v>
      </c>
      <c r="D11" s="316">
        <f t="shared" si="0"/>
        <v>0.19726818987577666</v>
      </c>
      <c r="E11" s="205" t="s">
        <v>233</v>
      </c>
      <c r="H11" s="104"/>
    </row>
    <row r="12" spans="1:9">
      <c r="B12" s="208"/>
      <c r="C12" s="196"/>
      <c r="D12" t="s">
        <v>286</v>
      </c>
      <c r="E12" s="7"/>
    </row>
    <row r="13" spans="1:9" ht="30.75" customHeight="1">
      <c r="A13" s="206"/>
      <c r="B13" s="33"/>
      <c r="C13" s="33"/>
      <c r="E13" s="33"/>
    </row>
    <row r="14" spans="1:9" ht="25.5" customHeight="1">
      <c r="A14" s="206"/>
      <c r="B14" s="223"/>
      <c r="C14" s="223"/>
      <c r="E14" s="33"/>
    </row>
    <row r="15" spans="1:9">
      <c r="B15" s="33"/>
      <c r="C15" s="33"/>
      <c r="E15" s="7"/>
    </row>
    <row r="16" spans="1:9">
      <c r="B16" s="33"/>
      <c r="C16" s="33"/>
      <c r="E16" s="7"/>
    </row>
    <row r="17" spans="1:5">
      <c r="B17" s="209"/>
      <c r="C17" s="7"/>
      <c r="E17" s="7"/>
    </row>
    <row r="18" spans="1:5">
      <c r="B18" s="33"/>
      <c r="C18" s="210"/>
      <c r="D18" s="33"/>
      <c r="E18" s="7"/>
    </row>
    <row r="19" spans="1:5">
      <c r="B19" s="209"/>
      <c r="C19" s="33"/>
      <c r="D19" s="7"/>
      <c r="E19" s="7"/>
    </row>
    <row r="20" spans="1:5">
      <c r="B20" s="209"/>
      <c r="C20" s="33"/>
    </row>
    <row r="21" spans="1:5">
      <c r="B21" s="209"/>
      <c r="C21" s="33"/>
    </row>
    <row r="22" spans="1:5" ht="15.75">
      <c r="B22" s="209"/>
      <c r="C22" s="134"/>
    </row>
    <row r="23" spans="1:5">
      <c r="B23" s="209"/>
      <c r="C23" s="7"/>
    </row>
    <row r="24" spans="1:5">
      <c r="A24" s="195"/>
      <c r="B24" s="195"/>
    </row>
  </sheetData>
  <mergeCells count="2">
    <mergeCell ref="A1:E1"/>
    <mergeCell ref="A2:E2"/>
  </mergeCells>
  <printOptions horizontalCentered="1"/>
  <pageMargins left="0.196850393700787" right="0.23622047244094499" top="0.196850393700787" bottom="0.23622047244094499" header="0.35433070866141703" footer="0.23622047244094499"/>
  <pageSetup scale="97" orientation="landscape" r:id="rId1"/>
  <headerFooter alignWithMargins="0">
    <oddFooter>&amp;C7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H33"/>
  <sheetViews>
    <sheetView rightToLeft="1" view="pageBreakPreview" zoomScaleSheetLayoutView="100" workbookViewId="0">
      <selection activeCell="C18" sqref="C18"/>
    </sheetView>
  </sheetViews>
  <sheetFormatPr defaultRowHeight="12.75"/>
  <cols>
    <col min="1" max="1" width="32" customWidth="1"/>
    <col min="2" max="2" width="16.42578125" customWidth="1"/>
    <col min="3" max="4" width="18.7109375" customWidth="1"/>
    <col min="5" max="5" width="43" customWidth="1"/>
    <col min="6" max="6" width="14.7109375" bestFit="1" customWidth="1"/>
    <col min="8" max="8" width="20.5703125" customWidth="1"/>
  </cols>
  <sheetData>
    <row r="1" spans="1:8" ht="40.5" customHeight="1">
      <c r="A1" s="408" t="s">
        <v>237</v>
      </c>
      <c r="B1" s="408"/>
      <c r="C1" s="409"/>
      <c r="D1" s="409"/>
      <c r="E1" s="408"/>
      <c r="H1" s="103"/>
    </row>
    <row r="2" spans="1:8" ht="37.5" customHeight="1" thickBot="1">
      <c r="A2" s="410" t="s">
        <v>238</v>
      </c>
      <c r="B2" s="410"/>
      <c r="C2" s="411"/>
      <c r="D2" s="411"/>
      <c r="E2" s="410"/>
      <c r="H2" s="103"/>
    </row>
    <row r="3" spans="1:8" ht="33" thickTop="1" thickBot="1">
      <c r="A3" s="181" t="s">
        <v>30</v>
      </c>
      <c r="B3" s="182">
        <v>2013</v>
      </c>
      <c r="C3" s="183">
        <v>2014</v>
      </c>
      <c r="D3" s="194" t="s">
        <v>268</v>
      </c>
      <c r="E3" s="183" t="s">
        <v>31</v>
      </c>
      <c r="H3" s="104"/>
    </row>
    <row r="4" spans="1:8" ht="25.5" customHeight="1">
      <c r="A4" s="95" t="s">
        <v>32</v>
      </c>
      <c r="B4" s="318">
        <v>70278.5</v>
      </c>
      <c r="C4" s="319">
        <v>71610.5</v>
      </c>
      <c r="D4" s="319">
        <f t="shared" ref="D4:D8" si="0">((C4/B4)-1)*100</f>
        <v>1.8953164908186659</v>
      </c>
      <c r="E4" s="147" t="s">
        <v>33</v>
      </c>
      <c r="F4" s="195"/>
      <c r="H4" s="104"/>
    </row>
    <row r="5" spans="1:8" ht="25.5" customHeight="1">
      <c r="A5" s="96" t="s">
        <v>34</v>
      </c>
      <c r="B5" s="320">
        <v>173829.2</v>
      </c>
      <c r="C5" s="321">
        <v>166562.5</v>
      </c>
      <c r="D5" s="321">
        <f>((C5/B5)-1)*100</f>
        <v>-4.1803678553430696</v>
      </c>
      <c r="E5" s="148" t="s">
        <v>35</v>
      </c>
      <c r="H5" s="104"/>
    </row>
    <row r="6" spans="1:8" ht="25.5" customHeight="1">
      <c r="A6" s="96" t="s">
        <v>36</v>
      </c>
      <c r="B6" s="320">
        <v>29479.8</v>
      </c>
      <c r="C6" s="321">
        <v>28247.4</v>
      </c>
      <c r="D6" s="321">
        <f>((C6/B6)-1)*100</f>
        <v>-4.1804896912462031</v>
      </c>
      <c r="E6" s="148" t="s">
        <v>37</v>
      </c>
      <c r="H6" s="104"/>
    </row>
    <row r="7" spans="1:8" ht="25.5" customHeight="1">
      <c r="A7" s="96" t="s">
        <v>38</v>
      </c>
      <c r="B7" s="322">
        <v>1741.1</v>
      </c>
      <c r="C7" s="321">
        <v>1169.4000000000001</v>
      </c>
      <c r="D7" s="321">
        <f t="shared" si="0"/>
        <v>-32.835563724082476</v>
      </c>
      <c r="E7" s="148" t="s">
        <v>39</v>
      </c>
      <c r="H7" s="104"/>
    </row>
    <row r="8" spans="1:8" ht="25.5" customHeight="1" thickBot="1">
      <c r="A8" s="146" t="s">
        <v>40</v>
      </c>
      <c r="B8" s="323">
        <v>33822.5</v>
      </c>
      <c r="C8" s="324">
        <v>35297.599999999999</v>
      </c>
      <c r="D8" s="323">
        <f t="shared" si="0"/>
        <v>4.3612979525463835</v>
      </c>
      <c r="E8" s="149" t="s">
        <v>41</v>
      </c>
      <c r="H8" s="103"/>
    </row>
    <row r="9" spans="1:8" ht="25.5" customHeight="1" thickBot="1">
      <c r="A9" s="150" t="s">
        <v>42</v>
      </c>
      <c r="B9" s="325">
        <f>B4+B5+B6+B7-B8</f>
        <v>241506.09999999998</v>
      </c>
      <c r="C9" s="325">
        <f>C4+C5+C6+C7-C8</f>
        <v>232292.20000000004</v>
      </c>
      <c r="D9" s="326">
        <f>((C9/B9)-1)*100</f>
        <v>-3.8151831361609267</v>
      </c>
      <c r="E9" s="151" t="s">
        <v>43</v>
      </c>
      <c r="F9" s="195"/>
      <c r="H9" s="104"/>
    </row>
    <row r="10" spans="1:8" ht="25.5" customHeight="1">
      <c r="A10" s="95" t="s">
        <v>195</v>
      </c>
      <c r="B10" s="318">
        <v>106172</v>
      </c>
      <c r="C10" s="319">
        <v>111317.2</v>
      </c>
      <c r="D10" s="319">
        <f t="shared" ref="D10" si="1">((C10/B10)-1)*100</f>
        <v>4.8460987831066449</v>
      </c>
      <c r="E10" s="148" t="s">
        <v>196</v>
      </c>
      <c r="H10" s="104"/>
    </row>
    <row r="11" spans="1:8" ht="25.5" customHeight="1">
      <c r="A11" s="96" t="s">
        <v>197</v>
      </c>
      <c r="B11" s="320">
        <v>47755.7</v>
      </c>
      <c r="C11" s="321">
        <v>41176</v>
      </c>
      <c r="D11" s="321">
        <f>((C11/B11)-1)*100</f>
        <v>-13.777831756209203</v>
      </c>
      <c r="E11" s="148" t="s">
        <v>198</v>
      </c>
      <c r="H11" s="103"/>
    </row>
    <row r="12" spans="1:8" ht="25.5" customHeight="1">
      <c r="A12" s="96" t="s">
        <v>199</v>
      </c>
      <c r="B12" s="320">
        <v>55036.7</v>
      </c>
      <c r="C12" s="321">
        <v>57056.800000000003</v>
      </c>
      <c r="D12" s="321">
        <f>((C12/B12)-1)*100</f>
        <v>3.6704598931258658</v>
      </c>
      <c r="E12" s="148" t="s">
        <v>200</v>
      </c>
      <c r="H12" s="104"/>
    </row>
    <row r="13" spans="1:8" ht="25.5" customHeight="1">
      <c r="A13" s="96" t="s">
        <v>201</v>
      </c>
      <c r="B13" s="320">
        <v>-61.9</v>
      </c>
      <c r="C13" s="321">
        <f>C9-C10-C11-C12-C14+C15</f>
        <v>-10047.499999999956</v>
      </c>
      <c r="D13" s="317" t="s">
        <v>286</v>
      </c>
      <c r="E13" s="148" t="s">
        <v>202</v>
      </c>
      <c r="H13" s="104"/>
    </row>
    <row r="14" spans="1:8" ht="25.5" customHeight="1">
      <c r="A14" s="96" t="s">
        <v>203</v>
      </c>
      <c r="B14" s="322">
        <v>108514.5</v>
      </c>
      <c r="C14" s="321">
        <v>102738.5</v>
      </c>
      <c r="D14" s="321">
        <f t="shared" ref="D14" si="2">((C14/B14)-1)*100</f>
        <v>-5.3227909634196324</v>
      </c>
      <c r="E14" s="148" t="s">
        <v>291</v>
      </c>
      <c r="H14" s="104"/>
    </row>
    <row r="15" spans="1:8" ht="25.5" customHeight="1" thickBot="1">
      <c r="A15" s="96" t="s">
        <v>204</v>
      </c>
      <c r="B15" s="322">
        <v>75910.899999999994</v>
      </c>
      <c r="C15" s="321">
        <v>69948.800000000003</v>
      </c>
      <c r="D15" s="321">
        <f>((C15/B15)-1)*100</f>
        <v>-7.8540762920739855</v>
      </c>
      <c r="E15" s="148" t="s">
        <v>205</v>
      </c>
      <c r="H15" s="104"/>
    </row>
    <row r="16" spans="1:8" ht="25.5" customHeight="1" thickBot="1">
      <c r="A16" s="150" t="s">
        <v>206</v>
      </c>
      <c r="B16" s="325">
        <f>B10+B11+B12+B13+B14-B15</f>
        <v>241506.1</v>
      </c>
      <c r="C16" s="325">
        <f>C10+C11+C12+C13+C14-C15</f>
        <v>232292.20000000007</v>
      </c>
      <c r="D16" s="325">
        <f>((C16/B16)-1)*100</f>
        <v>-3.8151831361609267</v>
      </c>
      <c r="E16" s="151" t="s">
        <v>207</v>
      </c>
      <c r="H16" s="103"/>
    </row>
    <row r="17" spans="1:5">
      <c r="B17" s="209"/>
      <c r="C17" s="33"/>
      <c r="D17" s="7"/>
      <c r="E17" s="7"/>
    </row>
    <row r="18" spans="1:5">
      <c r="B18" s="209"/>
      <c r="C18" s="33"/>
    </row>
    <row r="19" spans="1:5" ht="15.75">
      <c r="B19" s="209"/>
      <c r="C19" s="134"/>
    </row>
    <row r="20" spans="1:5">
      <c r="B20" s="209"/>
      <c r="C20" s="7"/>
    </row>
    <row r="21" spans="1:5">
      <c r="A21" s="195"/>
      <c r="B21" s="209"/>
      <c r="C21" s="7"/>
    </row>
    <row r="22" spans="1:5">
      <c r="B22" s="209"/>
    </row>
    <row r="26" spans="1:5">
      <c r="C26" s="195"/>
    </row>
    <row r="27" spans="1:5">
      <c r="C27" s="195"/>
    </row>
    <row r="33" spans="3:3">
      <c r="C33" s="195"/>
    </row>
  </sheetData>
  <mergeCells count="2">
    <mergeCell ref="A1:E1"/>
    <mergeCell ref="A2:E2"/>
  </mergeCells>
  <printOptions horizontalCentered="1" verticalCentered="1"/>
  <pageMargins left="0.196850393700787" right="0.23622047244094499" top="0.196850393700787" bottom="0.23622047244094499" header="0.35433070866141703" footer="0.23622047244094499"/>
  <pageSetup orientation="landscape" r:id="rId1"/>
  <headerFooter alignWithMargins="0">
    <oddFooter>&amp;C8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I36"/>
  <sheetViews>
    <sheetView rightToLeft="1" view="pageBreakPreview" zoomScaleSheetLayoutView="100" workbookViewId="0">
      <selection activeCell="C7" sqref="C7"/>
    </sheetView>
  </sheetViews>
  <sheetFormatPr defaultRowHeight="12.75"/>
  <cols>
    <col min="1" max="1" width="17.28515625" customWidth="1"/>
    <col min="2" max="2" width="17.140625" customWidth="1"/>
    <col min="3" max="3" width="19" customWidth="1"/>
    <col min="4" max="4" width="33.28515625" customWidth="1"/>
    <col min="6" max="6" width="9.5703125" bestFit="1" customWidth="1"/>
  </cols>
  <sheetData>
    <row r="1" spans="1:9" ht="45.75" customHeight="1">
      <c r="A1" s="412" t="s">
        <v>240</v>
      </c>
      <c r="B1" s="413"/>
      <c r="C1" s="413"/>
      <c r="D1" s="413"/>
    </row>
    <row r="2" spans="1:9" ht="63" customHeight="1" thickBot="1">
      <c r="A2" s="407" t="s">
        <v>239</v>
      </c>
      <c r="B2" s="414"/>
      <c r="C2" s="414"/>
      <c r="D2" s="414"/>
    </row>
    <row r="3" spans="1:9" ht="26.25" customHeight="1" thickTop="1">
      <c r="A3" s="419" t="s">
        <v>45</v>
      </c>
      <c r="B3" s="417">
        <v>2014</v>
      </c>
      <c r="C3" s="178" t="s">
        <v>94</v>
      </c>
      <c r="D3" s="421" t="s">
        <v>46</v>
      </c>
    </row>
    <row r="4" spans="1:9" ht="26.25" customHeight="1" thickBot="1">
      <c r="A4" s="420"/>
      <c r="B4" s="418"/>
      <c r="C4" s="179" t="s">
        <v>95</v>
      </c>
      <c r="D4" s="422"/>
    </row>
    <row r="5" spans="1:9" ht="24" customHeight="1">
      <c r="A5" s="23" t="s">
        <v>76</v>
      </c>
      <c r="B5" s="327">
        <v>160518.5</v>
      </c>
      <c r="C5" s="395">
        <v>60.04</v>
      </c>
      <c r="D5" s="27" t="s">
        <v>80</v>
      </c>
      <c r="F5" s="103"/>
      <c r="G5" s="193"/>
    </row>
    <row r="6" spans="1:9" ht="24" customHeight="1">
      <c r="A6" s="24" t="s">
        <v>77</v>
      </c>
      <c r="B6" s="328">
        <v>43500.6</v>
      </c>
      <c r="C6" s="396">
        <v>16.28</v>
      </c>
      <c r="D6" s="28" t="s">
        <v>81</v>
      </c>
      <c r="F6" s="103"/>
      <c r="G6" s="193"/>
    </row>
    <row r="7" spans="1:9" ht="24" customHeight="1" thickBot="1">
      <c r="A7" s="25" t="s">
        <v>78</v>
      </c>
      <c r="B7" s="328">
        <v>63331.4</v>
      </c>
      <c r="C7" s="397">
        <v>23.68</v>
      </c>
      <c r="D7" s="29" t="s">
        <v>82</v>
      </c>
      <c r="F7" s="104"/>
      <c r="G7" s="193"/>
      <c r="I7" s="193"/>
    </row>
    <row r="8" spans="1:9" ht="24" customHeight="1" thickBot="1">
      <c r="A8" s="26" t="s">
        <v>79</v>
      </c>
      <c r="B8" s="329">
        <f>SUM(B5:B7)</f>
        <v>267350.5</v>
      </c>
      <c r="C8" s="398">
        <f>C7+C6+C5</f>
        <v>100</v>
      </c>
      <c r="D8" s="30" t="s">
        <v>83</v>
      </c>
      <c r="F8" s="103"/>
    </row>
    <row r="9" spans="1:9" ht="24" customHeight="1" thickTop="1">
      <c r="A9" s="107"/>
      <c r="B9" s="99"/>
      <c r="C9" s="99"/>
      <c r="D9" s="100"/>
      <c r="F9" s="103"/>
    </row>
    <row r="10" spans="1:9" ht="15.75">
      <c r="A10" s="106"/>
      <c r="B10" s="101"/>
      <c r="C10" s="99"/>
      <c r="D10" s="100"/>
      <c r="F10" s="103"/>
    </row>
    <row r="11" spans="1:9" s="143" customFormat="1" ht="40.5" customHeight="1">
      <c r="A11" s="412" t="s">
        <v>241</v>
      </c>
      <c r="B11" s="413"/>
      <c r="C11" s="413"/>
      <c r="D11" s="413"/>
      <c r="F11" s="144"/>
    </row>
    <row r="12" spans="1:9" s="143" customFormat="1" ht="64.5" customHeight="1" thickBot="1">
      <c r="A12" s="407" t="s">
        <v>242</v>
      </c>
      <c r="B12" s="414"/>
      <c r="C12" s="414"/>
      <c r="D12" s="414"/>
      <c r="F12" s="144"/>
    </row>
    <row r="13" spans="1:9" ht="13.5" thickTop="1">
      <c r="A13" s="19"/>
      <c r="B13" s="102"/>
      <c r="C13" s="19"/>
      <c r="D13" s="19" t="s">
        <v>286</v>
      </c>
      <c r="F13" s="103"/>
    </row>
    <row r="14" spans="1:9">
      <c r="A14" s="19"/>
      <c r="B14" s="102"/>
      <c r="C14" s="19"/>
      <c r="D14" s="19"/>
      <c r="F14" s="103"/>
    </row>
    <row r="15" spans="1:9">
      <c r="A15" s="19"/>
      <c r="B15" s="102"/>
      <c r="C15" s="19"/>
      <c r="D15" s="19"/>
      <c r="F15" s="103"/>
    </row>
    <row r="16" spans="1:9">
      <c r="A16" s="19"/>
      <c r="B16" s="102"/>
      <c r="C16" s="19"/>
      <c r="D16" s="19"/>
      <c r="F16" s="103"/>
    </row>
    <row r="17" spans="1:6">
      <c r="A17" s="19"/>
      <c r="B17" s="102"/>
      <c r="C17" s="19"/>
      <c r="D17" s="19"/>
      <c r="F17" s="103"/>
    </row>
    <row r="18" spans="1:6">
      <c r="A18" s="19"/>
      <c r="B18" s="102"/>
      <c r="C18" s="19"/>
      <c r="D18" s="19"/>
      <c r="F18" s="103"/>
    </row>
    <row r="19" spans="1:6">
      <c r="A19" s="19"/>
      <c r="B19" s="19"/>
      <c r="C19" s="19"/>
      <c r="D19" s="19"/>
    </row>
    <row r="20" spans="1:6">
      <c r="A20" s="19"/>
      <c r="B20" s="19"/>
      <c r="C20" s="19"/>
      <c r="D20" s="19"/>
    </row>
    <row r="21" spans="1:6">
      <c r="A21" s="19"/>
      <c r="B21" s="19"/>
      <c r="C21" s="19"/>
      <c r="D21" s="19"/>
    </row>
    <row r="22" spans="1:6">
      <c r="A22" s="19"/>
      <c r="B22" s="19"/>
      <c r="C22" s="19"/>
      <c r="D22" s="19"/>
    </row>
    <row r="23" spans="1:6">
      <c r="A23" s="19"/>
      <c r="B23" s="19"/>
      <c r="C23" s="19"/>
      <c r="D23" s="19"/>
    </row>
    <row r="24" spans="1:6">
      <c r="A24" s="19"/>
      <c r="B24" s="19"/>
      <c r="C24" s="19"/>
      <c r="D24" s="19"/>
    </row>
    <row r="25" spans="1:6">
      <c r="A25" s="19"/>
      <c r="B25" s="19"/>
      <c r="C25" s="19"/>
      <c r="D25" s="19"/>
    </row>
    <row r="35" spans="1:4" ht="6.75" customHeight="1">
      <c r="A35" s="416"/>
      <c r="B35" s="416"/>
      <c r="C35" s="416"/>
      <c r="D35" s="416"/>
    </row>
    <row r="36" spans="1:4" ht="7.5" customHeight="1">
      <c r="A36" s="415"/>
      <c r="B36" s="415"/>
      <c r="C36" s="415"/>
      <c r="D36" s="415"/>
    </row>
  </sheetData>
  <mergeCells count="9">
    <mergeCell ref="A1:D1"/>
    <mergeCell ref="A2:D2"/>
    <mergeCell ref="A36:D36"/>
    <mergeCell ref="A35:D35"/>
    <mergeCell ref="B3:B4"/>
    <mergeCell ref="A3:A4"/>
    <mergeCell ref="D3:D4"/>
    <mergeCell ref="A11:D11"/>
    <mergeCell ref="A12:D12"/>
  </mergeCells>
  <phoneticPr fontId="2" type="noConversion"/>
  <printOptions horizontalCentered="1"/>
  <pageMargins left="0.74803149606299202" right="0.74803149606299202" top="0.98425196850393704" bottom="0.82677165354330695" header="0.511811023622047" footer="0.43307086614173201"/>
  <pageSetup paperSize="9" orientation="portrait" r:id="rId1"/>
  <headerFooter alignWithMargins="0">
    <oddFooter>&amp;C9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N38"/>
  <sheetViews>
    <sheetView rightToLeft="1" view="pageBreakPreview" topLeftCell="A19" zoomScaleSheetLayoutView="100" workbookViewId="0">
      <selection activeCell="C18" sqref="C18"/>
    </sheetView>
  </sheetViews>
  <sheetFormatPr defaultRowHeight="12.75"/>
  <cols>
    <col min="1" max="1" width="6.140625" style="1" customWidth="1"/>
    <col min="2" max="2" width="25" style="1" customWidth="1"/>
    <col min="3" max="3" width="16.85546875" style="1" customWidth="1"/>
    <col min="4" max="4" width="13.140625" style="1" bestFit="1" customWidth="1"/>
    <col min="5" max="5" width="16.85546875" style="1" customWidth="1"/>
    <col min="6" max="6" width="11.85546875" style="1" bestFit="1" customWidth="1"/>
    <col min="7" max="7" width="16.85546875" style="1" customWidth="1"/>
    <col min="8" max="8" width="9" style="1" customWidth="1"/>
    <col min="9" max="9" width="35.7109375" style="1" customWidth="1"/>
    <col min="10" max="10" width="6.42578125" style="1" customWidth="1"/>
    <col min="11" max="11" width="15.7109375" style="1" bestFit="1" customWidth="1"/>
    <col min="12" max="12" width="14.5703125" style="1" customWidth="1"/>
    <col min="13" max="13" width="9.140625" style="1"/>
    <col min="14" max="14" width="12.42578125" style="1" bestFit="1" customWidth="1"/>
    <col min="15" max="16384" width="9.140625" style="1"/>
  </cols>
  <sheetData>
    <row r="1" spans="1:14" s="156" customFormat="1" ht="42" customHeight="1">
      <c r="A1" s="435" t="s">
        <v>243</v>
      </c>
      <c r="B1" s="435"/>
      <c r="C1" s="435"/>
      <c r="D1" s="435"/>
      <c r="E1" s="435"/>
      <c r="F1" s="435"/>
      <c r="G1" s="435"/>
      <c r="H1" s="435"/>
      <c r="I1" s="435"/>
      <c r="J1" s="435"/>
    </row>
    <row r="2" spans="1:14" s="156" customFormat="1" ht="33" customHeight="1" thickBot="1">
      <c r="A2" s="436" t="s">
        <v>244</v>
      </c>
      <c r="B2" s="436"/>
      <c r="C2" s="436"/>
      <c r="D2" s="436"/>
      <c r="E2" s="436"/>
      <c r="F2" s="436"/>
      <c r="G2" s="436"/>
      <c r="H2" s="436"/>
      <c r="I2" s="436"/>
      <c r="J2" s="436"/>
    </row>
    <row r="3" spans="1:14" ht="30.75" customHeight="1" thickTop="1" thickBot="1">
      <c r="A3" s="437" t="s">
        <v>44</v>
      </c>
      <c r="B3" s="437" t="s">
        <v>213</v>
      </c>
      <c r="C3" s="307" t="s">
        <v>84</v>
      </c>
      <c r="D3" s="307" t="s">
        <v>94</v>
      </c>
      <c r="E3" s="307" t="s">
        <v>208</v>
      </c>
      <c r="F3" s="307" t="s">
        <v>94</v>
      </c>
      <c r="G3" s="307" t="s">
        <v>229</v>
      </c>
      <c r="H3" s="307" t="s">
        <v>94</v>
      </c>
      <c r="I3" s="439" t="s">
        <v>103</v>
      </c>
      <c r="J3" s="439" t="s">
        <v>104</v>
      </c>
    </row>
    <row r="4" spans="1:14" ht="36.75" customHeight="1" thickBot="1">
      <c r="A4" s="438"/>
      <c r="B4" s="438"/>
      <c r="C4" s="213" t="s">
        <v>98</v>
      </c>
      <c r="D4" s="213" t="s">
        <v>97</v>
      </c>
      <c r="E4" s="212" t="s">
        <v>209</v>
      </c>
      <c r="F4" s="213" t="s">
        <v>97</v>
      </c>
      <c r="G4" s="213" t="s">
        <v>231</v>
      </c>
      <c r="H4" s="213" t="s">
        <v>230</v>
      </c>
      <c r="I4" s="440"/>
      <c r="J4" s="440"/>
      <c r="L4" s="108"/>
    </row>
    <row r="5" spans="1:14" ht="21.95" customHeight="1">
      <c r="A5" s="12" t="s">
        <v>105</v>
      </c>
      <c r="B5" s="135" t="s">
        <v>212</v>
      </c>
      <c r="C5" s="330">
        <f>12403768.9+438156.9</f>
        <v>12841925.800000001</v>
      </c>
      <c r="D5" s="331">
        <v>4.8</v>
      </c>
      <c r="E5" s="332">
        <v>5869.6</v>
      </c>
      <c r="F5" s="333">
        <v>7.52</v>
      </c>
      <c r="G5" s="334">
        <v>7149405.0999999996</v>
      </c>
      <c r="H5" s="335">
        <v>4.07</v>
      </c>
      <c r="I5" s="136" t="s">
        <v>106</v>
      </c>
      <c r="J5" s="115" t="s">
        <v>107</v>
      </c>
      <c r="K5" s="108"/>
      <c r="L5" s="108"/>
      <c r="M5" s="245"/>
    </row>
    <row r="6" spans="1:14" ht="21.95" customHeight="1">
      <c r="A6" s="15" t="s">
        <v>108</v>
      </c>
      <c r="B6" s="137" t="s">
        <v>109</v>
      </c>
      <c r="C6" s="330">
        <f>278318+8378.8</f>
        <v>286696.8</v>
      </c>
      <c r="D6" s="331">
        <v>0.11</v>
      </c>
      <c r="E6" s="330">
        <v>131</v>
      </c>
      <c r="F6" s="331">
        <v>0.17</v>
      </c>
      <c r="G6" s="336">
        <v>159610.9</v>
      </c>
      <c r="H6" s="337">
        <v>0.09</v>
      </c>
      <c r="I6" s="138" t="s">
        <v>110</v>
      </c>
      <c r="J6" s="116" t="s">
        <v>111</v>
      </c>
      <c r="K6" s="108"/>
      <c r="L6" s="108"/>
      <c r="M6" s="245"/>
    </row>
    <row r="7" spans="1:14" s="189" customFormat="1" ht="21.95" customHeight="1">
      <c r="A7" s="15" t="s">
        <v>112</v>
      </c>
      <c r="B7" s="137" t="s">
        <v>50</v>
      </c>
      <c r="C7" s="330">
        <f t="shared" ref="C7:H7" si="0">C8+C9</f>
        <v>117445711.39999999</v>
      </c>
      <c r="D7" s="331">
        <f t="shared" si="0"/>
        <v>43.93</v>
      </c>
      <c r="E7" s="330">
        <f t="shared" si="0"/>
        <v>33098.400000000001</v>
      </c>
      <c r="F7" s="331">
        <f t="shared" si="0"/>
        <v>42.4</v>
      </c>
      <c r="G7" s="336">
        <f t="shared" si="0"/>
        <v>90523552.799999997</v>
      </c>
      <c r="H7" s="337">
        <f t="shared" si="0"/>
        <v>51.48</v>
      </c>
      <c r="I7" s="138" t="s">
        <v>51</v>
      </c>
      <c r="J7" s="116" t="s">
        <v>113</v>
      </c>
      <c r="K7" s="306"/>
      <c r="L7" s="306"/>
      <c r="M7" s="245"/>
    </row>
    <row r="8" spans="1:14" s="241" customFormat="1" ht="21.95" customHeight="1">
      <c r="A8" s="234"/>
      <c r="B8" s="238" t="s">
        <v>293</v>
      </c>
      <c r="C8" s="338">
        <v>116940065.3</v>
      </c>
      <c r="D8" s="331">
        <v>43.74</v>
      </c>
      <c r="E8" s="338">
        <v>32976.9</v>
      </c>
      <c r="F8" s="339">
        <v>42.24</v>
      </c>
      <c r="G8" s="338">
        <v>90195849.599999994</v>
      </c>
      <c r="H8" s="340">
        <v>51.29</v>
      </c>
      <c r="I8" s="239" t="s">
        <v>115</v>
      </c>
      <c r="J8" s="237"/>
      <c r="K8" s="108"/>
      <c r="L8" s="1"/>
      <c r="M8" s="245"/>
    </row>
    <row r="9" spans="1:14" s="241" customFormat="1" ht="21.95" customHeight="1">
      <c r="A9" s="234"/>
      <c r="B9" s="235" t="s">
        <v>116</v>
      </c>
      <c r="C9" s="338">
        <v>505646.1</v>
      </c>
      <c r="D9" s="331">
        <v>0.19</v>
      </c>
      <c r="E9" s="338">
        <v>121.5</v>
      </c>
      <c r="F9" s="339">
        <v>0.16</v>
      </c>
      <c r="G9" s="341">
        <v>327703.2</v>
      </c>
      <c r="H9" s="340">
        <v>0.19</v>
      </c>
      <c r="I9" s="236" t="s">
        <v>117</v>
      </c>
      <c r="J9" s="237"/>
      <c r="K9" s="225"/>
      <c r="L9" s="1"/>
      <c r="M9" s="245"/>
    </row>
    <row r="10" spans="1:14" s="241" customFormat="1" ht="21.95" customHeight="1">
      <c r="A10" s="234" t="s">
        <v>118</v>
      </c>
      <c r="B10" s="238" t="s">
        <v>59</v>
      </c>
      <c r="C10" s="338">
        <v>4999233.9000000004</v>
      </c>
      <c r="D10" s="331">
        <v>1.87</v>
      </c>
      <c r="E10" s="338">
        <v>1475.2</v>
      </c>
      <c r="F10" s="339">
        <v>1.89</v>
      </c>
      <c r="G10" s="341">
        <v>2064945.8</v>
      </c>
      <c r="H10" s="340">
        <v>1.17</v>
      </c>
      <c r="I10" s="239" t="s">
        <v>60</v>
      </c>
      <c r="J10" s="237" t="s">
        <v>119</v>
      </c>
      <c r="K10" s="225"/>
      <c r="L10" s="1"/>
      <c r="M10" s="245"/>
    </row>
    <row r="11" spans="1:14" s="241" customFormat="1" ht="21.95" customHeight="1">
      <c r="A11" s="234" t="s">
        <v>120</v>
      </c>
      <c r="B11" s="235" t="s">
        <v>121</v>
      </c>
      <c r="C11" s="338">
        <v>5846956</v>
      </c>
      <c r="D11" s="331">
        <v>2.19</v>
      </c>
      <c r="E11" s="338">
        <v>2032</v>
      </c>
      <c r="F11" s="339">
        <v>2.6</v>
      </c>
      <c r="G11" s="341">
        <v>2093426.6</v>
      </c>
      <c r="H11" s="340">
        <v>1.19</v>
      </c>
      <c r="I11" s="236" t="s">
        <v>122</v>
      </c>
      <c r="J11" s="237" t="s">
        <v>123</v>
      </c>
      <c r="K11" s="225"/>
      <c r="L11" s="293"/>
      <c r="M11" s="245"/>
    </row>
    <row r="12" spans="1:14" s="241" customFormat="1" ht="21.95" customHeight="1">
      <c r="A12" s="234" t="s">
        <v>124</v>
      </c>
      <c r="B12" s="235" t="s">
        <v>2</v>
      </c>
      <c r="C12" s="338">
        <v>19098018</v>
      </c>
      <c r="D12" s="331">
        <v>7.1434378371839262</v>
      </c>
      <c r="E12" s="338">
        <v>4910.2</v>
      </c>
      <c r="F12" s="339">
        <v>6.29</v>
      </c>
      <c r="G12" s="341">
        <v>14544136.699999999</v>
      </c>
      <c r="H12" s="340">
        <v>8.27</v>
      </c>
      <c r="I12" s="236" t="s">
        <v>125</v>
      </c>
      <c r="J12" s="237" t="s">
        <v>126</v>
      </c>
      <c r="K12" s="225"/>
      <c r="L12" s="293"/>
      <c r="M12" s="245"/>
    </row>
    <row r="13" spans="1:14" s="241" customFormat="1" ht="36">
      <c r="A13" s="234" t="s">
        <v>127</v>
      </c>
      <c r="B13" s="238" t="s">
        <v>217</v>
      </c>
      <c r="C13" s="338">
        <f>3466922.5+15176145.5</f>
        <v>18643068</v>
      </c>
      <c r="D13" s="331">
        <v>6.97</v>
      </c>
      <c r="E13" s="338">
        <v>5055.3</v>
      </c>
      <c r="F13" s="339">
        <v>6.48</v>
      </c>
      <c r="G13" s="341">
        <v>13212663.300000001</v>
      </c>
      <c r="H13" s="340">
        <v>7.52</v>
      </c>
      <c r="I13" s="239" t="s">
        <v>128</v>
      </c>
      <c r="J13" s="237" t="s">
        <v>129</v>
      </c>
      <c r="K13" s="225"/>
      <c r="L13" s="1"/>
      <c r="M13" s="245"/>
    </row>
    <row r="14" spans="1:14" s="241" customFormat="1" ht="21.95" customHeight="1">
      <c r="A14" s="234" t="s">
        <v>130</v>
      </c>
      <c r="B14" s="238" t="s">
        <v>131</v>
      </c>
      <c r="C14" s="338">
        <f>18589.8+2269960.6</f>
        <v>2288550.4</v>
      </c>
      <c r="D14" s="331">
        <v>0.86</v>
      </c>
      <c r="E14" s="338">
        <v>620.6</v>
      </c>
      <c r="F14" s="339">
        <v>0.79</v>
      </c>
      <c r="G14" s="341">
        <v>1621935.1</v>
      </c>
      <c r="H14" s="340">
        <v>0.92</v>
      </c>
      <c r="I14" s="239" t="s">
        <v>132</v>
      </c>
      <c r="J14" s="237" t="s">
        <v>133</v>
      </c>
      <c r="K14" s="225"/>
      <c r="L14" s="1"/>
      <c r="M14" s="245"/>
      <c r="N14" s="244"/>
    </row>
    <row r="15" spans="1:14" s="241" customFormat="1" ht="21.95" customHeight="1">
      <c r="A15" s="234" t="s">
        <v>134</v>
      </c>
      <c r="B15" s="238" t="s">
        <v>135</v>
      </c>
      <c r="C15" s="338">
        <v>19452890.300000001</v>
      </c>
      <c r="D15" s="331">
        <v>7.28</v>
      </c>
      <c r="E15" s="338">
        <v>2599.1</v>
      </c>
      <c r="F15" s="339">
        <v>3.33</v>
      </c>
      <c r="G15" s="341">
        <v>13443600.800000001</v>
      </c>
      <c r="H15" s="340">
        <v>7.64</v>
      </c>
      <c r="I15" s="239" t="s">
        <v>136</v>
      </c>
      <c r="J15" s="237" t="s">
        <v>137</v>
      </c>
      <c r="K15" s="225"/>
      <c r="L15" s="1"/>
      <c r="M15" s="245"/>
      <c r="N15" s="244"/>
    </row>
    <row r="16" spans="1:14" s="241" customFormat="1" ht="26.25" customHeight="1">
      <c r="A16" s="234" t="s">
        <v>138</v>
      </c>
      <c r="B16" s="238" t="s">
        <v>224</v>
      </c>
      <c r="C16" s="338">
        <v>2994467.8</v>
      </c>
      <c r="D16" s="331">
        <v>1.1200000000000001</v>
      </c>
      <c r="E16" s="338">
        <v>873.5</v>
      </c>
      <c r="F16" s="339">
        <v>1.1200000000000001</v>
      </c>
      <c r="G16" s="341">
        <v>1659477.6</v>
      </c>
      <c r="H16" s="340">
        <v>0.94</v>
      </c>
      <c r="I16" s="239" t="s">
        <v>139</v>
      </c>
      <c r="J16" s="237" t="s">
        <v>140</v>
      </c>
      <c r="K16" s="225"/>
      <c r="L16" s="1"/>
      <c r="M16" s="245"/>
      <c r="N16" s="244"/>
    </row>
    <row r="17" spans="1:14" s="241" customFormat="1" ht="26.25" customHeight="1">
      <c r="A17" s="234" t="s">
        <v>141</v>
      </c>
      <c r="B17" s="238" t="s">
        <v>214</v>
      </c>
      <c r="C17" s="338">
        <v>17616727.899999999</v>
      </c>
      <c r="D17" s="331">
        <v>6.59</v>
      </c>
      <c r="E17" s="338">
        <v>7688.5</v>
      </c>
      <c r="F17" s="339">
        <v>9.84</v>
      </c>
      <c r="G17" s="341">
        <v>9889156.8999999985</v>
      </c>
      <c r="H17" s="340">
        <v>5.62</v>
      </c>
      <c r="I17" s="239" t="s">
        <v>142</v>
      </c>
      <c r="J17" s="237" t="s">
        <v>143</v>
      </c>
      <c r="K17" s="225"/>
      <c r="L17" s="1"/>
      <c r="M17" s="245"/>
      <c r="N17" s="244"/>
    </row>
    <row r="18" spans="1:14" s="241" customFormat="1" ht="24">
      <c r="A18" s="234" t="s">
        <v>144</v>
      </c>
      <c r="B18" s="238" t="s">
        <v>216</v>
      </c>
      <c r="C18" s="338"/>
      <c r="D18" s="331">
        <v>9.24</v>
      </c>
      <c r="E18" s="338">
        <v>7781.7</v>
      </c>
      <c r="F18" s="339">
        <v>9.9600000000000009</v>
      </c>
      <c r="G18" s="341">
        <v>9681464.0999999996</v>
      </c>
      <c r="H18" s="340">
        <v>5.5</v>
      </c>
      <c r="I18" s="239" t="s">
        <v>145</v>
      </c>
      <c r="J18" s="237" t="s">
        <v>146</v>
      </c>
      <c r="K18" s="225"/>
      <c r="L18" s="1"/>
      <c r="M18" s="245"/>
      <c r="N18" s="245"/>
    </row>
    <row r="19" spans="1:14" s="241" customFormat="1" ht="21.95" customHeight="1">
      <c r="A19" s="234" t="s">
        <v>147</v>
      </c>
      <c r="B19" s="238" t="s">
        <v>148</v>
      </c>
      <c r="C19" s="338">
        <f>739555.4+9790514.7</f>
        <v>10530070.1</v>
      </c>
      <c r="D19" s="331">
        <v>3.9386757924586271</v>
      </c>
      <c r="E19" s="338">
        <v>3239.1</v>
      </c>
      <c r="F19" s="339">
        <v>4.1399999999999997</v>
      </c>
      <c r="G19" s="341">
        <v>4307897.9000000004</v>
      </c>
      <c r="H19" s="340">
        <v>2.4500000000000002</v>
      </c>
      <c r="I19" s="239" t="s">
        <v>149</v>
      </c>
      <c r="J19" s="237" t="s">
        <v>150</v>
      </c>
      <c r="K19" s="225"/>
      <c r="L19" s="1"/>
      <c r="M19" s="245"/>
      <c r="N19" s="243"/>
    </row>
    <row r="20" spans="1:14" s="241" customFormat="1" ht="21.95" customHeight="1">
      <c r="A20" s="234" t="s">
        <v>151</v>
      </c>
      <c r="B20" s="238" t="s">
        <v>218</v>
      </c>
      <c r="C20" s="338">
        <f>3548576+2881531.5</f>
        <v>6430107.5</v>
      </c>
      <c r="D20" s="331">
        <v>2.4</v>
      </c>
      <c r="E20" s="338">
        <v>1621.9</v>
      </c>
      <c r="F20" s="339">
        <v>2.08</v>
      </c>
      <c r="G20" s="341">
        <v>3357408.5</v>
      </c>
      <c r="H20" s="340">
        <v>1.91</v>
      </c>
      <c r="I20" s="239" t="s">
        <v>152</v>
      </c>
      <c r="J20" s="237" t="s">
        <v>153</v>
      </c>
      <c r="K20" s="225"/>
      <c r="L20" s="1"/>
      <c r="M20" s="245"/>
      <c r="N20" s="243"/>
    </row>
    <row r="21" spans="1:14" s="241" customFormat="1" ht="24" customHeight="1">
      <c r="A21" s="234" t="s">
        <v>154</v>
      </c>
      <c r="B21" s="238" t="s">
        <v>219</v>
      </c>
      <c r="C21" s="338">
        <f>2086273+2004728.2</f>
        <v>4091001.2</v>
      </c>
      <c r="D21" s="331">
        <v>1.53</v>
      </c>
      <c r="E21" s="338">
        <v>1052.8</v>
      </c>
      <c r="F21" s="339">
        <v>1.35</v>
      </c>
      <c r="G21" s="341">
        <v>2095558.5</v>
      </c>
      <c r="H21" s="340">
        <v>1.19</v>
      </c>
      <c r="I21" s="239" t="s">
        <v>155</v>
      </c>
      <c r="J21" s="237" t="s">
        <v>156</v>
      </c>
      <c r="K21" s="225"/>
      <c r="L21" s="1"/>
      <c r="M21" s="245"/>
      <c r="N21" s="242"/>
    </row>
    <row r="22" spans="1:14" s="241" customFormat="1" ht="21.95" customHeight="1">
      <c r="A22" s="234" t="s">
        <v>157</v>
      </c>
      <c r="B22" s="238" t="s">
        <v>220</v>
      </c>
      <c r="C22" s="338">
        <v>94620</v>
      </c>
      <c r="D22" s="331">
        <v>0.03</v>
      </c>
      <c r="E22" s="338">
        <v>19.600000000000001</v>
      </c>
      <c r="F22" s="339">
        <v>0.03</v>
      </c>
      <c r="G22" s="341">
        <v>60935</v>
      </c>
      <c r="H22" s="340">
        <v>0.04</v>
      </c>
      <c r="I22" s="239" t="s">
        <v>158</v>
      </c>
      <c r="J22" s="237" t="s">
        <v>159</v>
      </c>
      <c r="K22" s="225"/>
      <c r="L22" s="1"/>
      <c r="M22" s="245"/>
    </row>
    <row r="23" spans="1:14" s="241" customFormat="1" ht="21.95" customHeight="1" thickBot="1">
      <c r="A23" s="246" t="s">
        <v>160</v>
      </c>
      <c r="B23" s="247" t="s">
        <v>221</v>
      </c>
      <c r="C23" s="342" t="s">
        <v>99</v>
      </c>
      <c r="D23" s="343" t="s">
        <v>99</v>
      </c>
      <c r="E23" s="342" t="s">
        <v>99</v>
      </c>
      <c r="F23" s="343" t="s">
        <v>99</v>
      </c>
      <c r="G23" s="342" t="s">
        <v>99</v>
      </c>
      <c r="H23" s="343" t="s">
        <v>99</v>
      </c>
      <c r="I23" s="248" t="s">
        <v>161</v>
      </c>
      <c r="J23" s="249" t="s">
        <v>162</v>
      </c>
      <c r="K23" s="240"/>
    </row>
    <row r="24" spans="1:14" s="241" customFormat="1" ht="21" customHeight="1">
      <c r="A24" s="424" t="s">
        <v>222</v>
      </c>
      <c r="B24" s="425"/>
      <c r="C24" s="344">
        <f>C5+C6+C8+C9+C10+C11+C12+C13+C14+C15+C16+C17+C18+C19+C20+C21+C22</f>
        <v>242660045.10000002</v>
      </c>
      <c r="D24" s="344">
        <f>D5+D6+D8+D9+D10+D11+D12+D13+D14+D15+D16+D17+D18+D19+D20+D21+D22</f>
        <v>100.00211362964257</v>
      </c>
      <c r="E24" s="344">
        <f t="shared" ref="E24:H24" si="1">E5+E6+E8+E9+E10+E11+E12+E13+E14+E15+E16+E17+E18+E19+E20+E21+E22</f>
        <v>78068.5</v>
      </c>
      <c r="F24" s="344">
        <f t="shared" si="1"/>
        <v>99.990000000000009</v>
      </c>
      <c r="G24" s="344">
        <f t="shared" si="1"/>
        <v>175865175.59999999</v>
      </c>
      <c r="H24" s="344">
        <f t="shared" si="1"/>
        <v>100</v>
      </c>
      <c r="I24" s="425" t="s">
        <v>163</v>
      </c>
      <c r="J24" s="426"/>
      <c r="K24" s="240"/>
    </row>
    <row r="25" spans="1:14" ht="21.75" customHeight="1">
      <c r="A25" s="427" t="s">
        <v>223</v>
      </c>
      <c r="B25" s="428"/>
      <c r="C25" s="330">
        <v>930132.7</v>
      </c>
      <c r="D25" s="345"/>
      <c r="E25" s="330">
        <v>278.8</v>
      </c>
      <c r="F25" s="346"/>
      <c r="G25" s="330">
        <v>529776</v>
      </c>
      <c r="H25" s="346"/>
      <c r="I25" s="429" t="s">
        <v>193</v>
      </c>
      <c r="J25" s="430"/>
    </row>
    <row r="26" spans="1:14" ht="24.95" customHeight="1" thickBot="1">
      <c r="A26" s="431" t="s">
        <v>164</v>
      </c>
      <c r="B26" s="432"/>
      <c r="C26" s="347">
        <f>C24-C25</f>
        <v>241729912.40000004</v>
      </c>
      <c r="D26" s="348"/>
      <c r="E26" s="347">
        <f>E24-E25</f>
        <v>77789.7</v>
      </c>
      <c r="F26" s="349"/>
      <c r="G26" s="347">
        <f>G24-G25</f>
        <v>175335399.59999999</v>
      </c>
      <c r="H26" s="349"/>
      <c r="I26" s="432" t="s">
        <v>29</v>
      </c>
      <c r="J26" s="433"/>
    </row>
    <row r="27" spans="1:14" ht="20.25" customHeight="1" thickTop="1">
      <c r="A27" s="434" t="s">
        <v>294</v>
      </c>
      <c r="B27" s="434"/>
      <c r="C27" s="434"/>
      <c r="D27" s="108"/>
      <c r="E27" s="108"/>
      <c r="F27" s="108"/>
      <c r="G27" s="108"/>
      <c r="H27" s="117"/>
      <c r="I27" s="423"/>
      <c r="J27" s="423"/>
    </row>
    <row r="28" spans="1:14" ht="20.25" customHeight="1">
      <c r="D28" s="291"/>
      <c r="E28" s="108"/>
      <c r="F28" s="291"/>
      <c r="G28" s="108"/>
    </row>
    <row r="29" spans="1:14" ht="24.75" customHeight="1">
      <c r="B29" s="119"/>
      <c r="C29" s="290"/>
      <c r="D29" s="119"/>
      <c r="E29" s="290"/>
      <c r="F29" s="119"/>
      <c r="G29" s="120"/>
      <c r="H29" s="108"/>
    </row>
    <row r="30" spans="1:14" ht="24.75" customHeight="1">
      <c r="B30" s="119"/>
      <c r="C30" s="290"/>
      <c r="D30" s="119"/>
      <c r="E30" s="290"/>
      <c r="F30" s="119"/>
      <c r="G30" s="119"/>
      <c r="H30" s="117"/>
    </row>
    <row r="31" spans="1:14" ht="24.75" customHeight="1">
      <c r="A31" s="119"/>
      <c r="B31" s="119"/>
      <c r="C31" s="292"/>
      <c r="D31" s="119"/>
      <c r="E31" s="290"/>
      <c r="F31" s="119"/>
      <c r="G31" s="119"/>
      <c r="H31" s="119"/>
      <c r="I31" s="119"/>
      <c r="J31" s="119"/>
    </row>
    <row r="32" spans="1:14" ht="24.75" customHeight="1">
      <c r="B32" s="119"/>
      <c r="C32" s="290"/>
      <c r="D32" s="119"/>
      <c r="E32" s="290"/>
      <c r="F32" s="119"/>
      <c r="G32" s="119"/>
    </row>
    <row r="33" spans="2:7" ht="21.75" customHeight="1">
      <c r="B33" s="119"/>
      <c r="C33" s="292"/>
      <c r="D33" s="119"/>
      <c r="E33" s="292"/>
      <c r="F33" s="119"/>
      <c r="G33" s="119"/>
    </row>
    <row r="34" spans="2:7" ht="21.75" customHeight="1">
      <c r="B34" s="119"/>
      <c r="C34" s="120"/>
      <c r="D34" s="120"/>
      <c r="E34" s="119"/>
      <c r="F34" s="120"/>
      <c r="G34" s="119"/>
    </row>
    <row r="35" spans="2:7" ht="21.75" customHeight="1">
      <c r="B35" s="119"/>
      <c r="C35" s="119"/>
      <c r="D35" s="119"/>
      <c r="E35" s="119"/>
      <c r="F35" s="119"/>
      <c r="G35" s="119"/>
    </row>
    <row r="36" spans="2:7" ht="21.75" customHeight="1">
      <c r="B36" s="293"/>
    </row>
    <row r="37" spans="2:7" ht="21.75" customHeight="1">
      <c r="B37" s="293"/>
      <c r="C37" s="108"/>
      <c r="E37" s="108"/>
    </row>
    <row r="38" spans="2:7" ht="21.75" customHeight="1">
      <c r="B38" s="294"/>
      <c r="C38" s="295"/>
      <c r="D38" s="296"/>
      <c r="E38" s="295"/>
    </row>
  </sheetData>
  <mergeCells count="14">
    <mergeCell ref="A1:J1"/>
    <mergeCell ref="A2:J2"/>
    <mergeCell ref="A3:A4"/>
    <mergeCell ref="B3:B4"/>
    <mergeCell ref="I3:I4"/>
    <mergeCell ref="J3:J4"/>
    <mergeCell ref="I27:J27"/>
    <mergeCell ref="A24:B24"/>
    <mergeCell ref="I24:J24"/>
    <mergeCell ref="A25:B25"/>
    <mergeCell ref="I25:J25"/>
    <mergeCell ref="A26:B26"/>
    <mergeCell ref="I26:J26"/>
    <mergeCell ref="A27:C27"/>
  </mergeCells>
  <printOptions horizontalCentered="1"/>
  <pageMargins left="0.43307086614173201" right="0.47244094488188998" top="0.39370078740157499" bottom="0.35433070866141703" header="0.196850393700787" footer="0.23622047244094499"/>
  <pageSetup paperSize="9" scale="82" orientation="landscape" horizontalDpi="300" verticalDpi="300" r:id="rId1"/>
  <headerFooter alignWithMargins="0">
    <oddFooter>&amp;C10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9"/>
  <sheetViews>
    <sheetView rightToLeft="1" view="pageBreakPreview" topLeftCell="A14" zoomScaleNormal="90" zoomScaleSheetLayoutView="100" workbookViewId="0">
      <selection activeCell="C18" sqref="C18"/>
    </sheetView>
  </sheetViews>
  <sheetFormatPr defaultRowHeight="12.75"/>
  <cols>
    <col min="1" max="1" width="6.140625" style="1" customWidth="1"/>
    <col min="2" max="2" width="26.42578125" style="1" customWidth="1"/>
    <col min="3" max="5" width="19.85546875" style="1" customWidth="1"/>
    <col min="6" max="6" width="35.7109375" style="1" customWidth="1"/>
    <col min="7" max="7" width="6.42578125" style="1" customWidth="1"/>
    <col min="8" max="8" width="13.42578125" style="1" customWidth="1"/>
    <col min="9" max="9" width="11.28515625" style="1" bestFit="1" customWidth="1"/>
    <col min="10" max="16384" width="9.140625" style="1"/>
  </cols>
  <sheetData>
    <row r="1" spans="1:12" ht="33" customHeight="1">
      <c r="A1" s="435" t="s">
        <v>245</v>
      </c>
      <c r="B1" s="435"/>
      <c r="C1" s="435"/>
      <c r="D1" s="435"/>
      <c r="E1" s="435"/>
      <c r="F1" s="435"/>
      <c r="G1" s="435"/>
    </row>
    <row r="2" spans="1:12" ht="35.25" customHeight="1" thickBot="1">
      <c r="A2" s="436" t="s">
        <v>290</v>
      </c>
      <c r="B2" s="436"/>
      <c r="C2" s="436"/>
      <c r="D2" s="436"/>
      <c r="E2" s="436"/>
      <c r="F2" s="436"/>
      <c r="G2" s="436"/>
    </row>
    <row r="3" spans="1:12" ht="31.5" customHeight="1" thickTop="1">
      <c r="A3" s="437" t="s">
        <v>44</v>
      </c>
      <c r="B3" s="437" t="s">
        <v>225</v>
      </c>
      <c r="C3" s="163" t="s">
        <v>85</v>
      </c>
      <c r="D3" s="163" t="s">
        <v>173</v>
      </c>
      <c r="E3" s="163" t="s">
        <v>83</v>
      </c>
      <c r="F3" s="439" t="s">
        <v>103</v>
      </c>
      <c r="G3" s="439" t="s">
        <v>104</v>
      </c>
    </row>
    <row r="4" spans="1:12" ht="31.5" customHeight="1" thickBot="1">
      <c r="A4" s="438"/>
      <c r="B4" s="438"/>
      <c r="C4" s="167" t="s">
        <v>86</v>
      </c>
      <c r="D4" s="164" t="s">
        <v>87</v>
      </c>
      <c r="E4" s="164" t="s">
        <v>79</v>
      </c>
      <c r="F4" s="440"/>
      <c r="G4" s="440"/>
    </row>
    <row r="5" spans="1:12" ht="21.95" customHeight="1">
      <c r="A5" s="12" t="s">
        <v>105</v>
      </c>
      <c r="B5" s="135" t="s">
        <v>212</v>
      </c>
      <c r="C5" s="350">
        <v>58578.8</v>
      </c>
      <c r="D5" s="351">
        <f>12345190.1+438156.9</f>
        <v>12783347</v>
      </c>
      <c r="E5" s="351">
        <f>SUM(C5:D5)</f>
        <v>12841925.800000001</v>
      </c>
      <c r="F5" s="136" t="s">
        <v>106</v>
      </c>
      <c r="G5" s="115" t="s">
        <v>107</v>
      </c>
    </row>
    <row r="6" spans="1:12" ht="21.95" customHeight="1">
      <c r="A6" s="15" t="s">
        <v>108</v>
      </c>
      <c r="B6" s="137" t="s">
        <v>109</v>
      </c>
      <c r="C6" s="352">
        <v>0</v>
      </c>
      <c r="D6" s="352">
        <f>278318+8378.8</f>
        <v>286696.8</v>
      </c>
      <c r="E6" s="352">
        <f>D6</f>
        <v>286696.8</v>
      </c>
      <c r="F6" s="138" t="s">
        <v>110</v>
      </c>
      <c r="G6" s="116" t="s">
        <v>111</v>
      </c>
    </row>
    <row r="7" spans="1:12" ht="21.95" customHeight="1">
      <c r="A7" s="15" t="s">
        <v>112</v>
      </c>
      <c r="B7" s="137" t="s">
        <v>50</v>
      </c>
      <c r="C7" s="352">
        <f>C9+C8</f>
        <v>117059104.39999999</v>
      </c>
      <c r="D7" s="352">
        <f>D9+D8</f>
        <v>386607</v>
      </c>
      <c r="E7" s="352">
        <f>E8+E9</f>
        <v>117445711.39999999</v>
      </c>
      <c r="F7" s="138" t="s">
        <v>51</v>
      </c>
      <c r="G7" s="116" t="s">
        <v>113</v>
      </c>
      <c r="H7" s="108"/>
    </row>
    <row r="8" spans="1:12" ht="21.95" customHeight="1">
      <c r="A8" s="15"/>
      <c r="B8" s="137" t="s">
        <v>293</v>
      </c>
      <c r="C8" s="352">
        <v>116940065.3</v>
      </c>
      <c r="D8" s="352">
        <v>0</v>
      </c>
      <c r="E8" s="352">
        <f>C8</f>
        <v>116940065.3</v>
      </c>
      <c r="F8" s="138" t="s">
        <v>115</v>
      </c>
      <c r="G8" s="116"/>
    </row>
    <row r="9" spans="1:12" ht="21.95" customHeight="1">
      <c r="A9" s="15"/>
      <c r="B9" s="139" t="s">
        <v>116</v>
      </c>
      <c r="C9" s="352">
        <v>119039.1</v>
      </c>
      <c r="D9" s="352">
        <v>386607</v>
      </c>
      <c r="E9" s="352">
        <f>C9+D9</f>
        <v>505646.1</v>
      </c>
      <c r="F9" s="140" t="s">
        <v>117</v>
      </c>
      <c r="G9" s="116"/>
    </row>
    <row r="10" spans="1:12" ht="21.95" customHeight="1">
      <c r="A10" s="15" t="s">
        <v>118</v>
      </c>
      <c r="B10" s="137" t="s">
        <v>226</v>
      </c>
      <c r="C10" s="352">
        <v>1695608.1999999997</v>
      </c>
      <c r="D10" s="352">
        <v>3303625.7</v>
      </c>
      <c r="E10" s="352">
        <f t="shared" ref="E10:E16" si="0">C10+D10</f>
        <v>4999233.9000000004</v>
      </c>
      <c r="F10" s="138" t="s">
        <v>60</v>
      </c>
      <c r="G10" s="116" t="s">
        <v>119</v>
      </c>
    </row>
    <row r="11" spans="1:12" ht="21.95" customHeight="1">
      <c r="A11" s="15" t="s">
        <v>120</v>
      </c>
      <c r="B11" s="139" t="s">
        <v>121</v>
      </c>
      <c r="C11" s="352">
        <v>4997575.9000000004</v>
      </c>
      <c r="D11" s="352">
        <v>849380.1</v>
      </c>
      <c r="E11" s="352">
        <f t="shared" si="0"/>
        <v>5846956</v>
      </c>
      <c r="F11" s="140" t="s">
        <v>122</v>
      </c>
      <c r="G11" s="116" t="s">
        <v>123</v>
      </c>
      <c r="H11" s="108"/>
    </row>
    <row r="12" spans="1:12" ht="21.95" customHeight="1">
      <c r="A12" s="15" t="s">
        <v>124</v>
      </c>
      <c r="B12" s="137" t="s">
        <v>2</v>
      </c>
      <c r="C12" s="352">
        <v>373609.5</v>
      </c>
      <c r="D12" s="352">
        <v>18724408.5</v>
      </c>
      <c r="E12" s="352">
        <f t="shared" si="0"/>
        <v>19098018</v>
      </c>
      <c r="F12" s="138" t="s">
        <v>125</v>
      </c>
      <c r="G12" s="116" t="s">
        <v>126</v>
      </c>
    </row>
    <row r="13" spans="1:12" s="189" customFormat="1" ht="35.25" customHeight="1">
      <c r="A13" s="15" t="s">
        <v>127</v>
      </c>
      <c r="B13" s="137" t="s">
        <v>217</v>
      </c>
      <c r="C13" s="352">
        <f>3466922.5</f>
        <v>3466922.5</v>
      </c>
      <c r="D13" s="352">
        <v>15176145.5</v>
      </c>
      <c r="E13" s="352">
        <f t="shared" si="0"/>
        <v>18643068</v>
      </c>
      <c r="F13" s="138" t="s">
        <v>128</v>
      </c>
      <c r="G13" s="116" t="s">
        <v>129</v>
      </c>
      <c r="I13" s="233"/>
    </row>
    <row r="14" spans="1:12" s="189" customFormat="1" ht="21.95" customHeight="1">
      <c r="A14" s="15" t="s">
        <v>130</v>
      </c>
      <c r="B14" s="137" t="s">
        <v>131</v>
      </c>
      <c r="C14" s="352">
        <v>18589.8</v>
      </c>
      <c r="D14" s="352">
        <v>2269960.6</v>
      </c>
      <c r="E14" s="352">
        <f t="shared" si="0"/>
        <v>2288550.4</v>
      </c>
      <c r="F14" s="138" t="s">
        <v>132</v>
      </c>
      <c r="G14" s="116" t="s">
        <v>133</v>
      </c>
    </row>
    <row r="15" spans="1:12" s="189" customFormat="1" ht="21.95" customHeight="1">
      <c r="A15" s="15" t="s">
        <v>134</v>
      </c>
      <c r="B15" s="137" t="s">
        <v>135</v>
      </c>
      <c r="C15" s="352">
        <v>1360402</v>
      </c>
      <c r="D15" s="352">
        <v>18092488.300000001</v>
      </c>
      <c r="E15" s="352">
        <f t="shared" si="0"/>
        <v>19452890.300000001</v>
      </c>
      <c r="F15" s="138" t="s">
        <v>136</v>
      </c>
      <c r="G15" s="116" t="s">
        <v>137</v>
      </c>
      <c r="H15" s="233"/>
      <c r="I15" s="233"/>
    </row>
    <row r="16" spans="1:12" s="189" customFormat="1" ht="21.95" customHeight="1">
      <c r="A16" s="15" t="s">
        <v>138</v>
      </c>
      <c r="B16" s="137" t="s">
        <v>224</v>
      </c>
      <c r="C16" s="352">
        <v>2102465.1</v>
      </c>
      <c r="D16" s="352">
        <v>892002.7</v>
      </c>
      <c r="E16" s="352">
        <f t="shared" si="0"/>
        <v>2994467.8</v>
      </c>
      <c r="F16" s="138" t="s">
        <v>139</v>
      </c>
      <c r="G16" s="116" t="s">
        <v>140</v>
      </c>
      <c r="J16" s="190"/>
      <c r="K16" s="190"/>
      <c r="L16" s="190"/>
    </row>
    <row r="17" spans="1:12" s="189" customFormat="1" ht="21.95" customHeight="1">
      <c r="A17" s="15" t="s">
        <v>141</v>
      </c>
      <c r="B17" s="137" t="s">
        <v>214</v>
      </c>
      <c r="C17" s="352">
        <v>0</v>
      </c>
      <c r="D17" s="352">
        <v>17616727.899999999</v>
      </c>
      <c r="E17" s="352">
        <f>D17</f>
        <v>17616727.899999999</v>
      </c>
      <c r="F17" s="138" t="s">
        <v>142</v>
      </c>
      <c r="G17" s="116" t="s">
        <v>143</v>
      </c>
      <c r="J17" s="190"/>
      <c r="K17" s="190"/>
      <c r="L17" s="190"/>
    </row>
    <row r="18" spans="1:12" s="189" customFormat="1" ht="24" customHeight="1">
      <c r="A18" s="15" t="s">
        <v>144</v>
      </c>
      <c r="B18" s="137" t="s">
        <v>215</v>
      </c>
      <c r="C18" s="352"/>
      <c r="D18" s="352">
        <v>0</v>
      </c>
      <c r="E18" s="352">
        <f>C18</f>
        <v>0</v>
      </c>
      <c r="F18" s="138" t="s">
        <v>145</v>
      </c>
      <c r="G18" s="116" t="s">
        <v>146</v>
      </c>
      <c r="H18" s="233"/>
      <c r="J18" s="233"/>
      <c r="L18" s="233"/>
    </row>
    <row r="19" spans="1:12" s="189" customFormat="1" ht="21.95" customHeight="1">
      <c r="A19" s="15" t="s">
        <v>147</v>
      </c>
      <c r="B19" s="137" t="s">
        <v>148</v>
      </c>
      <c r="C19" s="352">
        <v>9790514.6999999993</v>
      </c>
      <c r="D19" s="352">
        <v>739555.4</v>
      </c>
      <c r="E19" s="352">
        <f>C19+D19</f>
        <v>10530070.1</v>
      </c>
      <c r="F19" s="138" t="s">
        <v>149</v>
      </c>
      <c r="G19" s="116" t="s">
        <v>150</v>
      </c>
      <c r="H19" s="233"/>
      <c r="I19" s="253"/>
      <c r="J19" s="233"/>
      <c r="L19" s="233"/>
    </row>
    <row r="20" spans="1:12" s="189" customFormat="1" ht="21.95" customHeight="1">
      <c r="A20" s="15" t="s">
        <v>151</v>
      </c>
      <c r="B20" s="137" t="s">
        <v>218</v>
      </c>
      <c r="C20" s="352">
        <v>2881531.5</v>
      </c>
      <c r="D20" s="352">
        <v>3548576</v>
      </c>
      <c r="E20" s="352">
        <f>C20+D20</f>
        <v>6430107.5</v>
      </c>
      <c r="F20" s="138" t="s">
        <v>152</v>
      </c>
      <c r="G20" s="116" t="s">
        <v>153</v>
      </c>
      <c r="H20" s="233"/>
      <c r="I20" s="253"/>
      <c r="J20" s="233"/>
      <c r="L20" s="233"/>
    </row>
    <row r="21" spans="1:12" s="189" customFormat="1" ht="28.5" customHeight="1">
      <c r="A21" s="15" t="s">
        <v>154</v>
      </c>
      <c r="B21" s="137" t="s">
        <v>219</v>
      </c>
      <c r="C21" s="352">
        <v>2004728.2</v>
      </c>
      <c r="D21" s="352">
        <v>2086273</v>
      </c>
      <c r="E21" s="352">
        <f>C21+D21</f>
        <v>4091001.2</v>
      </c>
      <c r="F21" s="138" t="s">
        <v>155</v>
      </c>
      <c r="G21" s="116" t="s">
        <v>156</v>
      </c>
      <c r="H21" s="233"/>
      <c r="I21" s="253"/>
      <c r="J21" s="233"/>
      <c r="L21" s="233"/>
    </row>
    <row r="22" spans="1:12" s="189" customFormat="1" ht="27" customHeight="1">
      <c r="A22" s="15" t="s">
        <v>157</v>
      </c>
      <c r="B22" s="137" t="s">
        <v>220</v>
      </c>
      <c r="C22" s="352">
        <v>0</v>
      </c>
      <c r="D22" s="352">
        <v>94620</v>
      </c>
      <c r="E22" s="352">
        <f>D22</f>
        <v>94620</v>
      </c>
      <c r="F22" s="138" t="s">
        <v>158</v>
      </c>
      <c r="G22" s="116" t="s">
        <v>159</v>
      </c>
      <c r="I22" s="253"/>
      <c r="J22" s="233"/>
      <c r="L22" s="233"/>
    </row>
    <row r="23" spans="1:12" s="189" customFormat="1" ht="21.95" customHeight="1" thickBot="1">
      <c r="A23" s="121" t="s">
        <v>160</v>
      </c>
      <c r="B23" s="141" t="s">
        <v>221</v>
      </c>
      <c r="C23" s="353" t="s">
        <v>99</v>
      </c>
      <c r="D23" s="353" t="s">
        <v>99</v>
      </c>
      <c r="E23" s="353" t="s">
        <v>99</v>
      </c>
      <c r="F23" s="142" t="s">
        <v>161</v>
      </c>
      <c r="G23" s="118" t="s">
        <v>162</v>
      </c>
      <c r="I23" s="233"/>
      <c r="J23" s="233"/>
      <c r="L23" s="233"/>
    </row>
    <row r="24" spans="1:12" s="189" customFormat="1" ht="24.95" customHeight="1" thickBot="1">
      <c r="A24" s="444" t="s">
        <v>222</v>
      </c>
      <c r="B24" s="442"/>
      <c r="C24" s="354">
        <f>C5+C8+C9+C10+C11+C12+C13+C14+C15+C16+C18+C19+C20+C21</f>
        <v>145809630.59999996</v>
      </c>
      <c r="D24" s="354">
        <f>D5+D6+D9+D10+D11+D12+D13+D14+D15+D16+D17+D19+D20+D21+D22</f>
        <v>96850414.5</v>
      </c>
      <c r="E24" s="354">
        <f>E5+E6+E8+E9+E10+E11+E12+E13+E14+E15+E16+E17+E18+E19+E20+E21+E22</f>
        <v>242660045.10000002</v>
      </c>
      <c r="F24" s="442" t="s">
        <v>163</v>
      </c>
      <c r="G24" s="443"/>
      <c r="H24" s="233"/>
      <c r="I24" s="233"/>
      <c r="J24" s="233"/>
    </row>
    <row r="25" spans="1:12" ht="21.75" customHeight="1" thickTop="1">
      <c r="A25" s="434" t="s">
        <v>294</v>
      </c>
      <c r="B25" s="434"/>
      <c r="C25" s="434"/>
      <c r="D25" s="108"/>
      <c r="E25" s="108"/>
      <c r="F25" s="441"/>
      <c r="G25" s="441"/>
    </row>
    <row r="26" spans="1:12">
      <c r="C26" s="108"/>
      <c r="D26" s="229"/>
      <c r="E26" s="108"/>
    </row>
    <row r="27" spans="1:12">
      <c r="C27" s="191"/>
      <c r="D27" s="191"/>
      <c r="E27" s="117"/>
    </row>
    <row r="28" spans="1:12">
      <c r="C28" s="108"/>
    </row>
    <row r="29" spans="1:12">
      <c r="A29" s="119"/>
      <c r="B29" s="119"/>
      <c r="C29" s="119"/>
      <c r="D29" s="119"/>
      <c r="E29" s="119"/>
      <c r="F29" s="119"/>
      <c r="G29" s="119"/>
    </row>
  </sheetData>
  <mergeCells count="10">
    <mergeCell ref="A1:G1"/>
    <mergeCell ref="A2:G2"/>
    <mergeCell ref="F25:G25"/>
    <mergeCell ref="F24:G24"/>
    <mergeCell ref="A24:B24"/>
    <mergeCell ref="A3:A4"/>
    <mergeCell ref="B3:B4"/>
    <mergeCell ref="G3:G4"/>
    <mergeCell ref="F3:F4"/>
    <mergeCell ref="A25:C25"/>
  </mergeCells>
  <phoneticPr fontId="2" type="noConversion"/>
  <printOptions horizontalCentered="1" verticalCentered="1"/>
  <pageMargins left="0.196850393700787" right="0.23622047244094499" top="0.43307086614173201" bottom="0.39370078740157499" header="0.27559055118110198" footer="0.196850393700787"/>
  <pageSetup paperSize="9" scale="88" orientation="landscape" horizontalDpi="300" verticalDpi="300" r:id="rId1"/>
  <headerFooter alignWithMargins="0">
    <oddFooter>&amp;C11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00B050"/>
  </sheetPr>
  <dimension ref="A1:L36"/>
  <sheetViews>
    <sheetView rightToLeft="1" view="pageBreakPreview" topLeftCell="A19" zoomScaleSheetLayoutView="100" workbookViewId="0">
      <selection activeCell="C18" sqref="C18"/>
    </sheetView>
  </sheetViews>
  <sheetFormatPr defaultRowHeight="12.75"/>
  <cols>
    <col min="1" max="1" width="6.28515625" style="1" customWidth="1"/>
    <col min="2" max="2" width="24.5703125" style="1" customWidth="1"/>
    <col min="3" max="7" width="16.85546875" style="1" customWidth="1"/>
    <col min="8" max="8" width="30.7109375" style="1" customWidth="1"/>
    <col min="9" max="9" width="6.7109375" style="1" customWidth="1"/>
    <col min="10" max="10" width="11.5703125" style="1" bestFit="1" customWidth="1"/>
    <col min="11" max="11" width="10.5703125" style="1" bestFit="1" customWidth="1"/>
    <col min="12" max="12" width="10.42578125" style="1" bestFit="1" customWidth="1"/>
    <col min="13" max="16384" width="9.140625" style="1"/>
  </cols>
  <sheetData>
    <row r="1" spans="1:12" s="156" customFormat="1" ht="33" customHeight="1">
      <c r="A1" s="450" t="s">
        <v>246</v>
      </c>
      <c r="B1" s="450"/>
      <c r="C1" s="450"/>
      <c r="D1" s="450"/>
      <c r="E1" s="450"/>
      <c r="F1" s="450"/>
      <c r="G1" s="450"/>
      <c r="H1" s="450"/>
      <c r="I1" s="450"/>
    </row>
    <row r="2" spans="1:12" s="156" customFormat="1" ht="45.75" customHeight="1" thickBot="1">
      <c r="A2" s="451" t="s">
        <v>289</v>
      </c>
      <c r="B2" s="451"/>
      <c r="C2" s="451"/>
      <c r="D2" s="451"/>
      <c r="E2" s="451"/>
      <c r="F2" s="451"/>
      <c r="G2" s="451"/>
      <c r="H2" s="451"/>
      <c r="I2" s="451"/>
    </row>
    <row r="3" spans="1:12" ht="24.95" customHeight="1" thickTop="1">
      <c r="A3" s="437" t="s">
        <v>44</v>
      </c>
      <c r="B3" s="437" t="s">
        <v>225</v>
      </c>
      <c r="C3" s="168" t="s">
        <v>63</v>
      </c>
      <c r="D3" s="169" t="s">
        <v>64</v>
      </c>
      <c r="E3" s="170" t="s">
        <v>65</v>
      </c>
      <c r="F3" s="171" t="s">
        <v>33</v>
      </c>
      <c r="G3" s="172" t="s">
        <v>35</v>
      </c>
      <c r="H3" s="439" t="s">
        <v>103</v>
      </c>
      <c r="I3" s="439" t="s">
        <v>104</v>
      </c>
    </row>
    <row r="4" spans="1:12" ht="24.95" customHeight="1" thickBot="1">
      <c r="A4" s="438"/>
      <c r="B4" s="438"/>
      <c r="C4" s="173" t="s">
        <v>66</v>
      </c>
      <c r="D4" s="174" t="s">
        <v>67</v>
      </c>
      <c r="E4" s="175" t="s">
        <v>68</v>
      </c>
      <c r="F4" s="174" t="s">
        <v>32</v>
      </c>
      <c r="G4" s="176" t="s">
        <v>69</v>
      </c>
      <c r="H4" s="440"/>
      <c r="I4" s="440"/>
    </row>
    <row r="5" spans="1:12" ht="21.95" customHeight="1">
      <c r="A5" s="12" t="s">
        <v>105</v>
      </c>
      <c r="B5" s="135" t="s">
        <v>212</v>
      </c>
      <c r="C5" s="355">
        <f>17070417.9+438156.9</f>
        <v>17508574.799999997</v>
      </c>
      <c r="D5" s="355">
        <v>4666649</v>
      </c>
      <c r="E5" s="355">
        <f>C5-D5</f>
        <v>12841925.799999997</v>
      </c>
      <c r="F5" s="355">
        <v>4271047.2</v>
      </c>
      <c r="G5" s="355">
        <f>E5-F5</f>
        <v>8570878.5999999978</v>
      </c>
      <c r="H5" s="136" t="s">
        <v>106</v>
      </c>
      <c r="I5" s="115" t="s">
        <v>107</v>
      </c>
      <c r="K5" s="108"/>
    </row>
    <row r="6" spans="1:12" ht="21.95" customHeight="1">
      <c r="A6" s="15" t="s">
        <v>108</v>
      </c>
      <c r="B6" s="137" t="s">
        <v>109</v>
      </c>
      <c r="C6" s="356">
        <f>326434.4+8378.8</f>
        <v>334813.2</v>
      </c>
      <c r="D6" s="356">
        <v>48116.4</v>
      </c>
      <c r="E6" s="356">
        <f>C6-D6</f>
        <v>286696.8</v>
      </c>
      <c r="F6" s="356">
        <v>95741.4</v>
      </c>
      <c r="G6" s="356">
        <f>E6-F6</f>
        <v>190955.4</v>
      </c>
      <c r="H6" s="138" t="s">
        <v>110</v>
      </c>
      <c r="I6" s="116" t="s">
        <v>111</v>
      </c>
      <c r="K6" s="108"/>
      <c r="L6" s="108"/>
    </row>
    <row r="7" spans="1:12" ht="21.95" customHeight="1">
      <c r="A7" s="15" t="s">
        <v>112</v>
      </c>
      <c r="B7" s="137" t="s">
        <v>50</v>
      </c>
      <c r="C7" s="356">
        <f>C9+C8</f>
        <v>122126972.60000001</v>
      </c>
      <c r="D7" s="356">
        <f>D9+D8</f>
        <v>4681261.2</v>
      </c>
      <c r="E7" s="356">
        <f t="shared" ref="E7:E12" si="0">C7-D7</f>
        <v>117445711.40000001</v>
      </c>
      <c r="F7" s="356">
        <f>F9+F8</f>
        <v>1236918.5</v>
      </c>
      <c r="G7" s="356">
        <f>E7-F7</f>
        <v>116208792.90000001</v>
      </c>
      <c r="H7" s="138" t="s">
        <v>51</v>
      </c>
      <c r="I7" s="116" t="s">
        <v>113</v>
      </c>
      <c r="J7" s="108"/>
      <c r="K7" s="108"/>
    </row>
    <row r="8" spans="1:12" ht="21.95" customHeight="1">
      <c r="A8" s="15"/>
      <c r="B8" s="137" t="s">
        <v>293</v>
      </c>
      <c r="C8" s="356">
        <v>121307121.7</v>
      </c>
      <c r="D8" s="356">
        <v>4367056.4000000004</v>
      </c>
      <c r="E8" s="356">
        <f t="shared" si="0"/>
        <v>116940065.3</v>
      </c>
      <c r="F8" s="356">
        <v>1089344</v>
      </c>
      <c r="G8" s="356">
        <f t="shared" ref="G8:G14" si="1">E8-F8</f>
        <v>115850721.3</v>
      </c>
      <c r="H8" s="138" t="s">
        <v>115</v>
      </c>
      <c r="I8" s="116"/>
      <c r="K8" s="108"/>
    </row>
    <row r="9" spans="1:12" ht="21.95" customHeight="1">
      <c r="A9" s="15"/>
      <c r="B9" s="139" t="s">
        <v>116</v>
      </c>
      <c r="C9" s="356">
        <v>819850.9</v>
      </c>
      <c r="D9" s="356">
        <v>314204.79999999999</v>
      </c>
      <c r="E9" s="356">
        <f t="shared" si="0"/>
        <v>505646.10000000003</v>
      </c>
      <c r="F9" s="356">
        <v>147574.5</v>
      </c>
      <c r="G9" s="356">
        <f t="shared" si="1"/>
        <v>358071.60000000003</v>
      </c>
      <c r="H9" s="140" t="s">
        <v>117</v>
      </c>
      <c r="I9" s="116"/>
      <c r="K9" s="108"/>
    </row>
    <row r="10" spans="1:12" ht="21.95" customHeight="1">
      <c r="A10" s="15" t="s">
        <v>118</v>
      </c>
      <c r="B10" s="137" t="s">
        <v>226</v>
      </c>
      <c r="C10" s="356">
        <v>9566126.3000000007</v>
      </c>
      <c r="D10" s="356">
        <v>4566892.4000000004</v>
      </c>
      <c r="E10" s="356">
        <f t="shared" si="0"/>
        <v>4999233.9000000004</v>
      </c>
      <c r="F10" s="356">
        <v>2028541.5</v>
      </c>
      <c r="G10" s="356">
        <f t="shared" si="1"/>
        <v>2970692.4000000004</v>
      </c>
      <c r="H10" s="138" t="s">
        <v>60</v>
      </c>
      <c r="I10" s="116" t="s">
        <v>119</v>
      </c>
      <c r="K10" s="108"/>
    </row>
    <row r="11" spans="1:12" s="189" customFormat="1" ht="21.95" customHeight="1">
      <c r="A11" s="15" t="s">
        <v>120</v>
      </c>
      <c r="B11" s="137" t="s">
        <v>121</v>
      </c>
      <c r="C11" s="356">
        <v>8386371.7000000002</v>
      </c>
      <c r="D11" s="356">
        <v>2539415.7000000002</v>
      </c>
      <c r="E11" s="356">
        <f t="shared" si="0"/>
        <v>5846956</v>
      </c>
      <c r="F11" s="356">
        <v>1784240.9</v>
      </c>
      <c r="G11" s="356">
        <f t="shared" si="1"/>
        <v>4062715.1</v>
      </c>
      <c r="H11" s="138" t="s">
        <v>122</v>
      </c>
      <c r="I11" s="116" t="s">
        <v>123</v>
      </c>
      <c r="K11" s="233"/>
    </row>
    <row r="12" spans="1:12" s="189" customFormat="1" ht="21.95" customHeight="1">
      <c r="A12" s="15" t="s">
        <v>124</v>
      </c>
      <c r="B12" s="137" t="s">
        <v>2</v>
      </c>
      <c r="C12" s="356">
        <v>33603862.200000003</v>
      </c>
      <c r="D12" s="356">
        <v>14505844.199999999</v>
      </c>
      <c r="E12" s="356">
        <f t="shared" si="0"/>
        <v>19098018.000000004</v>
      </c>
      <c r="F12" s="356">
        <v>8640428.5</v>
      </c>
      <c r="G12" s="356">
        <f t="shared" si="1"/>
        <v>10457589.500000004</v>
      </c>
      <c r="H12" s="138" t="s">
        <v>125</v>
      </c>
      <c r="I12" s="116" t="s">
        <v>126</v>
      </c>
      <c r="K12" s="233"/>
    </row>
    <row r="13" spans="1:12" s="189" customFormat="1" ht="36">
      <c r="A13" s="15" t="s">
        <v>127</v>
      </c>
      <c r="B13" s="137" t="s">
        <v>217</v>
      </c>
      <c r="C13" s="356">
        <f>4355342.1+19825960.8</f>
        <v>24181302.899999999</v>
      </c>
      <c r="D13" s="356">
        <v>5538234.9000000004</v>
      </c>
      <c r="E13" s="356">
        <f>C13-D13</f>
        <v>18643068</v>
      </c>
      <c r="F13" s="356">
        <f>907777.7+2079866</f>
        <v>2987643.7</v>
      </c>
      <c r="G13" s="356">
        <f t="shared" si="1"/>
        <v>15655424.300000001</v>
      </c>
      <c r="H13" s="138" t="s">
        <v>128</v>
      </c>
      <c r="I13" s="116" t="s">
        <v>129</v>
      </c>
      <c r="K13" s="233"/>
    </row>
    <row r="14" spans="1:12" s="189" customFormat="1" ht="21.95" customHeight="1">
      <c r="A14" s="15" t="s">
        <v>130</v>
      </c>
      <c r="B14" s="137" t="s">
        <v>131</v>
      </c>
      <c r="C14" s="356">
        <f>22259.1+4532626.6</f>
        <v>4554885.6999999993</v>
      </c>
      <c r="D14" s="356">
        <f>3669.3+2262666</f>
        <v>2266335.2999999998</v>
      </c>
      <c r="E14" s="356">
        <f>C14-D14</f>
        <v>2288550.3999999994</v>
      </c>
      <c r="F14" s="356">
        <f>10766.7+594696.1</f>
        <v>605462.79999999993</v>
      </c>
      <c r="G14" s="356">
        <f t="shared" si="1"/>
        <v>1683087.5999999996</v>
      </c>
      <c r="H14" s="138" t="s">
        <v>132</v>
      </c>
      <c r="I14" s="116" t="s">
        <v>133</v>
      </c>
      <c r="K14" s="233"/>
    </row>
    <row r="15" spans="1:12" s="189" customFormat="1" ht="24">
      <c r="A15" s="15" t="s">
        <v>134</v>
      </c>
      <c r="B15" s="137" t="s">
        <v>135</v>
      </c>
      <c r="C15" s="356">
        <v>30134097.300000001</v>
      </c>
      <c r="D15" s="356">
        <v>10681207</v>
      </c>
      <c r="E15" s="356">
        <f>C15-D15</f>
        <v>19452890.300000001</v>
      </c>
      <c r="F15" s="356">
        <v>9444314.8000000007</v>
      </c>
      <c r="G15" s="356">
        <f>E15-F15</f>
        <v>10008575.5</v>
      </c>
      <c r="H15" s="138" t="s">
        <v>136</v>
      </c>
      <c r="I15" s="116" t="s">
        <v>137</v>
      </c>
      <c r="K15" s="233"/>
    </row>
    <row r="16" spans="1:12" s="189" customFormat="1" ht="21.95" customHeight="1">
      <c r="A16" s="15" t="s">
        <v>138</v>
      </c>
      <c r="B16" s="137" t="s">
        <v>224</v>
      </c>
      <c r="C16" s="356">
        <v>3427854.1</v>
      </c>
      <c r="D16" s="356">
        <v>433386.3</v>
      </c>
      <c r="E16" s="356">
        <f>C16-D16</f>
        <v>2994467.8000000003</v>
      </c>
      <c r="F16" s="356">
        <v>382247</v>
      </c>
      <c r="G16" s="356">
        <f>E16-F16</f>
        <v>2612220.8000000003</v>
      </c>
      <c r="H16" s="138" t="s">
        <v>139</v>
      </c>
      <c r="I16" s="116" t="s">
        <v>140</v>
      </c>
      <c r="K16" s="233"/>
    </row>
    <row r="17" spans="1:11" s="189" customFormat="1" ht="24">
      <c r="A17" s="15" t="s">
        <v>141</v>
      </c>
      <c r="B17" s="137" t="s">
        <v>214</v>
      </c>
      <c r="C17" s="356">
        <v>21373422.199999999</v>
      </c>
      <c r="D17" s="356">
        <v>3756694.3</v>
      </c>
      <c r="E17" s="356">
        <f t="shared" ref="E17:E22" si="2">C17-D17</f>
        <v>17616727.899999999</v>
      </c>
      <c r="F17" s="356">
        <v>90956.4</v>
      </c>
      <c r="G17" s="356">
        <f t="shared" ref="G17:G18" si="3">E17-F17</f>
        <v>17525771.5</v>
      </c>
      <c r="H17" s="138" t="s">
        <v>142</v>
      </c>
      <c r="I17" s="116" t="s">
        <v>143</v>
      </c>
      <c r="K17" s="233"/>
    </row>
    <row r="18" spans="1:11" s="189" customFormat="1" ht="24">
      <c r="A18" s="15" t="s">
        <v>144</v>
      </c>
      <c r="B18" s="137" t="s">
        <v>216</v>
      </c>
      <c r="C18" s="394"/>
      <c r="D18" s="394">
        <v>4138453.8</v>
      </c>
      <c r="E18" s="394">
        <f>C18-D18</f>
        <v>-4138453.8</v>
      </c>
      <c r="F18" s="394">
        <v>23855528.5</v>
      </c>
      <c r="G18" s="394">
        <f t="shared" si="3"/>
        <v>-27993982.300000001</v>
      </c>
      <c r="H18" s="138" t="s">
        <v>145</v>
      </c>
      <c r="I18" s="116" t="s">
        <v>146</v>
      </c>
      <c r="J18" s="233"/>
      <c r="K18" s="233"/>
    </row>
    <row r="19" spans="1:11" s="189" customFormat="1" ht="21.95" customHeight="1">
      <c r="A19" s="15" t="s">
        <v>147</v>
      </c>
      <c r="B19" s="137" t="s">
        <v>148</v>
      </c>
      <c r="C19" s="356">
        <v>11198576</v>
      </c>
      <c r="D19" s="356">
        <v>668505.9</v>
      </c>
      <c r="E19" s="356">
        <f t="shared" si="2"/>
        <v>10530070.1</v>
      </c>
      <c r="F19" s="356">
        <v>9681301.0999999996</v>
      </c>
      <c r="G19" s="356">
        <f>E19-F19</f>
        <v>848769</v>
      </c>
      <c r="H19" s="138" t="s">
        <v>149</v>
      </c>
      <c r="I19" s="116" t="s">
        <v>150</v>
      </c>
      <c r="K19" s="233"/>
    </row>
    <row r="20" spans="1:11" s="189" customFormat="1" ht="21.95" customHeight="1">
      <c r="A20" s="15" t="s">
        <v>151</v>
      </c>
      <c r="B20" s="137" t="s">
        <v>218</v>
      </c>
      <c r="C20" s="356">
        <v>9341494.8000000007</v>
      </c>
      <c r="D20" s="356">
        <v>2911387.3</v>
      </c>
      <c r="E20" s="356">
        <f t="shared" si="2"/>
        <v>6430107.5000000009</v>
      </c>
      <c r="F20" s="356">
        <v>3848661.2</v>
      </c>
      <c r="G20" s="356">
        <f>E20-F20</f>
        <v>2581446.3000000007</v>
      </c>
      <c r="H20" s="138" t="s">
        <v>152</v>
      </c>
      <c r="I20" s="116" t="s">
        <v>153</v>
      </c>
      <c r="K20" s="233"/>
    </row>
    <row r="21" spans="1:11" s="189" customFormat="1" ht="24">
      <c r="A21" s="15" t="s">
        <v>154</v>
      </c>
      <c r="B21" s="137" t="s">
        <v>219</v>
      </c>
      <c r="C21" s="356">
        <v>9697779.3000000007</v>
      </c>
      <c r="D21" s="356">
        <v>5606778.0999999996</v>
      </c>
      <c r="E21" s="356">
        <f t="shared" si="2"/>
        <v>4091001.2000000011</v>
      </c>
      <c r="F21" s="356">
        <v>2562817.2999999998</v>
      </c>
      <c r="G21" s="356">
        <f>E21-F21</f>
        <v>1528183.9000000013</v>
      </c>
      <c r="H21" s="138" t="s">
        <v>155</v>
      </c>
      <c r="I21" s="116" t="s">
        <v>156</v>
      </c>
      <c r="K21" s="233"/>
    </row>
    <row r="22" spans="1:11" s="189" customFormat="1" ht="24">
      <c r="A22" s="15" t="s">
        <v>157</v>
      </c>
      <c r="B22" s="137" t="s">
        <v>220</v>
      </c>
      <c r="C22" s="356">
        <v>94620</v>
      </c>
      <c r="D22" s="356">
        <v>0</v>
      </c>
      <c r="E22" s="356">
        <f t="shared" si="2"/>
        <v>94620</v>
      </c>
      <c r="F22" s="356">
        <v>94620</v>
      </c>
      <c r="G22" s="356">
        <v>0</v>
      </c>
      <c r="H22" s="138" t="s">
        <v>158</v>
      </c>
      <c r="I22" s="116" t="s">
        <v>159</v>
      </c>
      <c r="J22" s="250"/>
      <c r="K22" s="233"/>
    </row>
    <row r="23" spans="1:11" s="189" customFormat="1" ht="24.75" thickBot="1">
      <c r="A23" s="121" t="s">
        <v>160</v>
      </c>
      <c r="B23" s="141" t="s">
        <v>227</v>
      </c>
      <c r="C23" s="357" t="s">
        <v>99</v>
      </c>
      <c r="D23" s="357" t="s">
        <v>99</v>
      </c>
      <c r="E23" s="357" t="s">
        <v>99</v>
      </c>
      <c r="F23" s="357" t="s">
        <v>99</v>
      </c>
      <c r="G23" s="357" t="s">
        <v>99</v>
      </c>
      <c r="H23" s="142" t="s">
        <v>161</v>
      </c>
      <c r="I23" s="118" t="s">
        <v>162</v>
      </c>
      <c r="J23" s="233"/>
      <c r="K23" s="233"/>
    </row>
    <row r="24" spans="1:11" s="189" customFormat="1" ht="21" customHeight="1">
      <c r="A24" s="445" t="s">
        <v>25</v>
      </c>
      <c r="B24" s="446"/>
      <c r="C24" s="358">
        <f>C5+C6+C8+C9+C10+C11+C12+C13+C14+C15+C16+C17+C18+C19+C20+C21+C22</f>
        <v>305530753.10000002</v>
      </c>
      <c r="D24" s="358">
        <f>D5+D6+D8+D9+D10+D11+D12+D13+D14+D15+D16+D17+D18+D19+D20+D21</f>
        <v>67009161.79999999</v>
      </c>
      <c r="E24" s="358">
        <f>C24-D24</f>
        <v>238521591.30000004</v>
      </c>
      <c r="F24" s="358">
        <f>F5+F6+F8+F9+F10+F11+F12+F13+F14+F15+F16+F17+F18+F19+F20+F21+F22</f>
        <v>71610470.799999997</v>
      </c>
      <c r="G24" s="358">
        <f>G5+G6+G8+G9+G10+G11+G12+G13+G14+G15+G16+G17+G18+G19+G20+G21</f>
        <v>166911120.50000003</v>
      </c>
      <c r="H24" s="446" t="s">
        <v>163</v>
      </c>
      <c r="I24" s="452"/>
      <c r="K24" s="233"/>
    </row>
    <row r="25" spans="1:11" ht="21" customHeight="1">
      <c r="A25" s="427" t="s">
        <v>228</v>
      </c>
      <c r="B25" s="428"/>
      <c r="C25" s="359"/>
      <c r="D25" s="356">
        <v>930132.7</v>
      </c>
      <c r="E25" s="356" t="s">
        <v>265</v>
      </c>
      <c r="F25" s="360"/>
      <c r="G25" s="356" t="s">
        <v>266</v>
      </c>
      <c r="H25" s="429" t="s">
        <v>165</v>
      </c>
      <c r="I25" s="430"/>
      <c r="K25" s="108"/>
    </row>
    <row r="26" spans="1:11" ht="24.95" customHeight="1" thickBot="1">
      <c r="A26" s="449" t="s">
        <v>74</v>
      </c>
      <c r="B26" s="447"/>
      <c r="C26" s="361">
        <f>C24</f>
        <v>305530753.10000002</v>
      </c>
      <c r="D26" s="361">
        <f t="shared" ref="D26" si="4">D24+D25</f>
        <v>67939294.499999985</v>
      </c>
      <c r="E26" s="361">
        <f>E24-D25</f>
        <v>237591458.60000005</v>
      </c>
      <c r="F26" s="361">
        <f>F24</f>
        <v>71610470.799999997</v>
      </c>
      <c r="G26" s="361">
        <f>G24-D25</f>
        <v>165980987.80000004</v>
      </c>
      <c r="H26" s="447" t="s">
        <v>166</v>
      </c>
      <c r="I26" s="448"/>
      <c r="K26" s="108"/>
    </row>
    <row r="27" spans="1:11" ht="22.5" customHeight="1" thickTop="1">
      <c r="A27" s="434" t="s">
        <v>294</v>
      </c>
      <c r="B27" s="434"/>
      <c r="C27" s="434"/>
      <c r="D27" s="108"/>
      <c r="E27" s="108"/>
      <c r="F27" s="108"/>
      <c r="G27" s="108"/>
    </row>
    <row r="28" spans="1:11">
      <c r="C28" s="108"/>
      <c r="D28" s="108"/>
      <c r="E28" s="108"/>
      <c r="F28" s="108"/>
      <c r="G28" s="108"/>
    </row>
    <row r="29" spans="1:11">
      <c r="C29" s="108"/>
      <c r="D29" s="108"/>
      <c r="E29" s="108"/>
      <c r="F29" s="108"/>
      <c r="G29" s="108"/>
    </row>
    <row r="30" spans="1:11">
      <c r="C30" s="108"/>
      <c r="D30" s="108"/>
      <c r="E30" s="108"/>
      <c r="F30" s="108"/>
      <c r="G30" s="108"/>
    </row>
    <row r="31" spans="1:11">
      <c r="C31" s="108"/>
      <c r="D31" s="108"/>
      <c r="E31" s="108"/>
      <c r="F31" s="108"/>
      <c r="G31" s="108"/>
    </row>
    <row r="32" spans="1:11">
      <c r="C32" s="108"/>
      <c r="D32" s="108"/>
      <c r="E32" s="108"/>
      <c r="F32" s="108"/>
      <c r="G32" s="108"/>
    </row>
    <row r="33" spans="3:7">
      <c r="C33" s="108"/>
      <c r="D33" s="108"/>
      <c r="F33" s="108"/>
    </row>
    <row r="34" spans="3:7">
      <c r="C34" s="108"/>
      <c r="D34" s="108"/>
      <c r="E34" s="108"/>
      <c r="F34" s="108"/>
      <c r="G34" s="108"/>
    </row>
    <row r="35" spans="3:7">
      <c r="C35" s="108"/>
      <c r="D35" s="108"/>
      <c r="E35" s="108"/>
      <c r="F35" s="108"/>
      <c r="G35" s="108"/>
    </row>
    <row r="36" spans="3:7">
      <c r="C36" s="108"/>
      <c r="D36" s="108"/>
      <c r="E36" s="108"/>
      <c r="F36" s="108"/>
      <c r="G36" s="108"/>
    </row>
  </sheetData>
  <mergeCells count="13">
    <mergeCell ref="A1:I1"/>
    <mergeCell ref="A2:I2"/>
    <mergeCell ref="H24:I24"/>
    <mergeCell ref="H25:I25"/>
    <mergeCell ref="A3:A4"/>
    <mergeCell ref="B3:B4"/>
    <mergeCell ref="H3:H4"/>
    <mergeCell ref="I3:I4"/>
    <mergeCell ref="A27:C27"/>
    <mergeCell ref="A24:B24"/>
    <mergeCell ref="A25:B25"/>
    <mergeCell ref="H26:I26"/>
    <mergeCell ref="A26:B26"/>
  </mergeCells>
  <phoneticPr fontId="2" type="noConversion"/>
  <printOptions horizontalCentered="1" verticalCentered="1"/>
  <pageMargins left="0.15748031496063" right="0.23622047244094499" top="0.31496062992126" bottom="0.31496062992126" header="0.196850393700787" footer="0.23622047244094499"/>
  <pageSetup paperSize="9" scale="85" orientation="landscape" horizontalDpi="300" verticalDpi="300" r:id="rId1"/>
  <headerFooter alignWithMargins="0">
    <oddFooter>&amp;C12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1:S33"/>
  <sheetViews>
    <sheetView rightToLeft="1" view="pageBreakPreview" topLeftCell="A19" zoomScaleSheetLayoutView="100" workbookViewId="0">
      <selection activeCell="C18" sqref="C18"/>
    </sheetView>
  </sheetViews>
  <sheetFormatPr defaultRowHeight="12.75"/>
  <cols>
    <col min="1" max="1" width="5.85546875" style="1" customWidth="1"/>
    <col min="2" max="2" width="24.5703125" style="1" customWidth="1"/>
    <col min="3" max="7" width="16.85546875" style="1" customWidth="1"/>
    <col min="8" max="8" width="37.85546875" style="1" customWidth="1"/>
    <col min="9" max="9" width="5.7109375" style="1" customWidth="1"/>
    <col min="10" max="10" width="10.5703125" style="1" bestFit="1" customWidth="1"/>
    <col min="11" max="11" width="9.5703125" style="1" bestFit="1" customWidth="1"/>
    <col min="12" max="12" width="9.140625" style="1"/>
    <col min="13" max="13" width="9.5703125" style="1" bestFit="1" customWidth="1"/>
    <col min="14" max="14" width="9.140625" style="1"/>
    <col min="15" max="15" width="9.5703125" style="1" bestFit="1" customWidth="1"/>
    <col min="16" max="16384" width="9.140625" style="1"/>
  </cols>
  <sheetData>
    <row r="1" spans="1:19" s="156" customFormat="1" ht="33" customHeight="1">
      <c r="A1" s="450" t="s">
        <v>247</v>
      </c>
      <c r="B1" s="450"/>
      <c r="C1" s="450"/>
      <c r="D1" s="450"/>
      <c r="E1" s="450"/>
      <c r="F1" s="450"/>
      <c r="G1" s="450"/>
      <c r="H1" s="450"/>
      <c r="I1" s="450"/>
    </row>
    <row r="2" spans="1:19" s="156" customFormat="1" ht="33" customHeight="1" thickBot="1">
      <c r="A2" s="451" t="s">
        <v>248</v>
      </c>
      <c r="B2" s="451"/>
      <c r="C2" s="451"/>
      <c r="D2" s="451"/>
      <c r="E2" s="451"/>
      <c r="F2" s="451"/>
      <c r="G2" s="451"/>
      <c r="H2" s="451"/>
      <c r="I2" s="451"/>
    </row>
    <row r="3" spans="1:19" ht="24.95" customHeight="1" thickTop="1">
      <c r="A3" s="437" t="s">
        <v>44</v>
      </c>
      <c r="B3" s="437" t="s">
        <v>213</v>
      </c>
      <c r="C3" s="177" t="s">
        <v>63</v>
      </c>
      <c r="D3" s="177" t="s">
        <v>64</v>
      </c>
      <c r="E3" s="165" t="s">
        <v>65</v>
      </c>
      <c r="F3" s="166" t="s">
        <v>33</v>
      </c>
      <c r="G3" s="165" t="s">
        <v>35</v>
      </c>
      <c r="H3" s="439" t="s">
        <v>103</v>
      </c>
      <c r="I3" s="439" t="s">
        <v>104</v>
      </c>
    </row>
    <row r="4" spans="1:19" ht="24.95" customHeight="1" thickBot="1">
      <c r="A4" s="438"/>
      <c r="B4" s="438"/>
      <c r="C4" s="167" t="s">
        <v>66</v>
      </c>
      <c r="D4" s="167" t="s">
        <v>67</v>
      </c>
      <c r="E4" s="164" t="s">
        <v>68</v>
      </c>
      <c r="F4" s="167" t="s">
        <v>32</v>
      </c>
      <c r="G4" s="167" t="s">
        <v>69</v>
      </c>
      <c r="H4" s="440"/>
      <c r="I4" s="440"/>
    </row>
    <row r="5" spans="1:19" ht="21.75" customHeight="1">
      <c r="A5" s="12" t="s">
        <v>105</v>
      </c>
      <c r="B5" s="135" t="s">
        <v>212</v>
      </c>
      <c r="C5" s="358">
        <v>233999.4</v>
      </c>
      <c r="D5" s="358">
        <v>175420.6</v>
      </c>
      <c r="E5" s="358">
        <f>C5-D5</f>
        <v>58578.799999999988</v>
      </c>
      <c r="F5" s="358">
        <v>24301.8</v>
      </c>
      <c r="G5" s="358">
        <f>E5-F5</f>
        <v>34276.999999999985</v>
      </c>
      <c r="H5" s="136" t="s">
        <v>106</v>
      </c>
      <c r="I5" s="115" t="s">
        <v>107</v>
      </c>
    </row>
    <row r="6" spans="1:19" ht="21.75" customHeight="1">
      <c r="A6" s="15" t="s">
        <v>108</v>
      </c>
      <c r="B6" s="137" t="s">
        <v>109</v>
      </c>
      <c r="C6" s="356">
        <v>0</v>
      </c>
      <c r="D6" s="356">
        <v>0</v>
      </c>
      <c r="E6" s="356">
        <v>0</v>
      </c>
      <c r="F6" s="356">
        <v>0</v>
      </c>
      <c r="G6" s="356">
        <v>0</v>
      </c>
      <c r="H6" s="138" t="s">
        <v>110</v>
      </c>
      <c r="I6" s="116" t="s">
        <v>111</v>
      </c>
    </row>
    <row r="7" spans="1:19" ht="21.75" customHeight="1">
      <c r="A7" s="15" t="s">
        <v>112</v>
      </c>
      <c r="B7" s="137" t="s">
        <v>50</v>
      </c>
      <c r="C7" s="356">
        <f>C8+C9</f>
        <v>121502574.60000001</v>
      </c>
      <c r="D7" s="356">
        <f>D8+D9</f>
        <v>4443470.2</v>
      </c>
      <c r="E7" s="356">
        <f t="shared" ref="E7:E15" si="0">C7-D7</f>
        <v>117059104.40000001</v>
      </c>
      <c r="F7" s="356">
        <f>F8+F9</f>
        <v>1170848.6000000001</v>
      </c>
      <c r="G7" s="356">
        <f t="shared" ref="G7:G14" si="1">E7-F7</f>
        <v>115888255.80000001</v>
      </c>
      <c r="H7" s="138" t="s">
        <v>51</v>
      </c>
      <c r="I7" s="116" t="s">
        <v>113</v>
      </c>
      <c r="J7" s="108"/>
    </row>
    <row r="8" spans="1:19" ht="21.75" customHeight="1">
      <c r="A8" s="15"/>
      <c r="B8" s="137" t="s">
        <v>293</v>
      </c>
      <c r="C8" s="356">
        <v>121307121.7</v>
      </c>
      <c r="D8" s="356">
        <v>4367056.4000000004</v>
      </c>
      <c r="E8" s="356">
        <f t="shared" si="0"/>
        <v>116940065.3</v>
      </c>
      <c r="F8" s="356">
        <v>1089344</v>
      </c>
      <c r="G8" s="356">
        <f t="shared" si="1"/>
        <v>115850721.3</v>
      </c>
      <c r="H8" s="138" t="s">
        <v>115</v>
      </c>
      <c r="I8" s="116"/>
    </row>
    <row r="9" spans="1:19" ht="21.75" customHeight="1">
      <c r="A9" s="15"/>
      <c r="B9" s="139" t="s">
        <v>116</v>
      </c>
      <c r="C9" s="356">
        <v>195452.9</v>
      </c>
      <c r="D9" s="356">
        <v>76413.8</v>
      </c>
      <c r="E9" s="356">
        <f t="shared" si="0"/>
        <v>119039.09999999999</v>
      </c>
      <c r="F9" s="356">
        <v>81504.600000000006</v>
      </c>
      <c r="G9" s="356">
        <f t="shared" si="1"/>
        <v>37534.499999999985</v>
      </c>
      <c r="H9" s="140" t="s">
        <v>117</v>
      </c>
      <c r="I9" s="116"/>
    </row>
    <row r="10" spans="1:19" ht="21.75" customHeight="1">
      <c r="A10" s="15" t="s">
        <v>118</v>
      </c>
      <c r="B10" s="137" t="s">
        <v>226</v>
      </c>
      <c r="C10" s="356">
        <v>3015866.8</v>
      </c>
      <c r="D10" s="356">
        <v>1320258.6000000001</v>
      </c>
      <c r="E10" s="356">
        <f t="shared" si="0"/>
        <v>1695608.1999999997</v>
      </c>
      <c r="F10" s="356">
        <v>1245951.3999999999</v>
      </c>
      <c r="G10" s="356">
        <f t="shared" si="1"/>
        <v>449656.79999999981</v>
      </c>
      <c r="H10" s="138" t="s">
        <v>60</v>
      </c>
      <c r="I10" s="116" t="s">
        <v>119</v>
      </c>
    </row>
    <row r="11" spans="1:19" s="189" customFormat="1" ht="21.75" customHeight="1">
      <c r="A11" s="15" t="s">
        <v>120</v>
      </c>
      <c r="B11" s="137" t="s">
        <v>121</v>
      </c>
      <c r="C11" s="356">
        <v>6503045.5999999996</v>
      </c>
      <c r="D11" s="356">
        <v>1505469.7</v>
      </c>
      <c r="E11" s="356">
        <f t="shared" si="0"/>
        <v>4997575.8999999994</v>
      </c>
      <c r="F11" s="356">
        <v>1529426.9</v>
      </c>
      <c r="G11" s="356">
        <f t="shared" si="1"/>
        <v>3468148.9999999995</v>
      </c>
      <c r="H11" s="138" t="s">
        <v>122</v>
      </c>
      <c r="I11" s="116" t="s">
        <v>123</v>
      </c>
    </row>
    <row r="12" spans="1:19" s="189" customFormat="1" ht="21.75" customHeight="1">
      <c r="A12" s="15" t="s">
        <v>124</v>
      </c>
      <c r="B12" s="137" t="s">
        <v>2</v>
      </c>
      <c r="C12" s="356">
        <v>1288335.8</v>
      </c>
      <c r="D12" s="356">
        <v>914726.3</v>
      </c>
      <c r="E12" s="356">
        <f t="shared" si="0"/>
        <v>373609.5</v>
      </c>
      <c r="F12" s="356">
        <v>300982.5</v>
      </c>
      <c r="G12" s="356">
        <f t="shared" si="1"/>
        <v>72627</v>
      </c>
      <c r="H12" s="138" t="s">
        <v>125</v>
      </c>
      <c r="I12" s="116" t="s">
        <v>126</v>
      </c>
    </row>
    <row r="13" spans="1:19" s="189" customFormat="1" ht="36" customHeight="1">
      <c r="A13" s="15" t="s">
        <v>127</v>
      </c>
      <c r="B13" s="137" t="s">
        <v>217</v>
      </c>
      <c r="C13" s="356">
        <f>4355342.1</f>
        <v>4355342.0999999996</v>
      </c>
      <c r="D13" s="356">
        <v>888419.6</v>
      </c>
      <c r="E13" s="356">
        <f t="shared" si="0"/>
        <v>3466922.4999999995</v>
      </c>
      <c r="F13" s="356">
        <v>907777.7</v>
      </c>
      <c r="G13" s="356">
        <f t="shared" si="1"/>
        <v>2559144.7999999998</v>
      </c>
      <c r="H13" s="138" t="s">
        <v>128</v>
      </c>
      <c r="I13" s="116" t="s">
        <v>129</v>
      </c>
    </row>
    <row r="14" spans="1:19" s="189" customFormat="1" ht="19.5" customHeight="1">
      <c r="A14" s="15" t="s">
        <v>130</v>
      </c>
      <c r="B14" s="137" t="s">
        <v>131</v>
      </c>
      <c r="C14" s="356">
        <v>22259.1</v>
      </c>
      <c r="D14" s="356">
        <v>3669.3</v>
      </c>
      <c r="E14" s="356">
        <f t="shared" si="0"/>
        <v>18589.8</v>
      </c>
      <c r="F14" s="356">
        <v>10766.7</v>
      </c>
      <c r="G14" s="356">
        <f t="shared" si="1"/>
        <v>7823.0999999999985</v>
      </c>
      <c r="H14" s="138" t="s">
        <v>132</v>
      </c>
      <c r="I14" s="116" t="s">
        <v>133</v>
      </c>
      <c r="K14" s="233"/>
      <c r="L14" s="233"/>
      <c r="M14" s="233"/>
      <c r="N14" s="233"/>
      <c r="O14" s="233"/>
      <c r="P14" s="233"/>
      <c r="Q14" s="233"/>
      <c r="R14" s="233"/>
      <c r="S14" s="233"/>
    </row>
    <row r="15" spans="1:19" s="189" customFormat="1" ht="23.25" customHeight="1">
      <c r="A15" s="15" t="s">
        <v>134</v>
      </c>
      <c r="B15" s="137" t="s">
        <v>135</v>
      </c>
      <c r="C15" s="356">
        <v>1890086.3</v>
      </c>
      <c r="D15" s="356">
        <v>529684.30000000005</v>
      </c>
      <c r="E15" s="356">
        <f t="shared" si="0"/>
        <v>1360402</v>
      </c>
      <c r="F15" s="356">
        <v>883145.3</v>
      </c>
      <c r="G15" s="356">
        <f>E15-F15</f>
        <v>477256.69999999995</v>
      </c>
      <c r="H15" s="138" t="s">
        <v>136</v>
      </c>
      <c r="I15" s="116" t="s">
        <v>137</v>
      </c>
      <c r="J15" s="233"/>
    </row>
    <row r="16" spans="1:19" s="189" customFormat="1" ht="21.75" customHeight="1">
      <c r="A16" s="15" t="s">
        <v>138</v>
      </c>
      <c r="B16" s="137" t="s">
        <v>224</v>
      </c>
      <c r="C16" s="356">
        <v>2306516.1</v>
      </c>
      <c r="D16" s="356">
        <v>204051</v>
      </c>
      <c r="E16" s="356">
        <f>C16-D16</f>
        <v>2102465.1</v>
      </c>
      <c r="F16" s="356">
        <v>225286.39999999999</v>
      </c>
      <c r="G16" s="356">
        <f>E16-F16</f>
        <v>1877178.7000000002</v>
      </c>
      <c r="H16" s="138" t="s">
        <v>139</v>
      </c>
      <c r="I16" s="116" t="s">
        <v>140</v>
      </c>
    </row>
    <row r="17" spans="1:13" s="189" customFormat="1" ht="25.5" customHeight="1">
      <c r="A17" s="15" t="s">
        <v>141</v>
      </c>
      <c r="B17" s="137" t="s">
        <v>214</v>
      </c>
      <c r="C17" s="356">
        <v>0</v>
      </c>
      <c r="D17" s="356">
        <v>0</v>
      </c>
      <c r="E17" s="356">
        <v>0</v>
      </c>
      <c r="F17" s="356">
        <v>0</v>
      </c>
      <c r="G17" s="356">
        <v>0</v>
      </c>
      <c r="H17" s="138" t="s">
        <v>142</v>
      </c>
      <c r="I17" s="116" t="s">
        <v>143</v>
      </c>
    </row>
    <row r="18" spans="1:13" s="189" customFormat="1" ht="38.25" customHeight="1">
      <c r="A18" s="15" t="s">
        <v>144</v>
      </c>
      <c r="B18" s="137" t="s">
        <v>216</v>
      </c>
      <c r="C18" s="394"/>
      <c r="D18" s="394">
        <v>4138453.8</v>
      </c>
      <c r="E18" s="394">
        <f>C18-D18</f>
        <v>-4138453.8</v>
      </c>
      <c r="F18" s="394">
        <v>23855528.5</v>
      </c>
      <c r="G18" s="394">
        <f>E18-F18</f>
        <v>-27993982.300000001</v>
      </c>
      <c r="H18" s="138" t="s">
        <v>145</v>
      </c>
      <c r="I18" s="116" t="s">
        <v>146</v>
      </c>
    </row>
    <row r="19" spans="1:13" s="189" customFormat="1" ht="31.5" customHeight="1">
      <c r="A19" s="15" t="s">
        <v>147</v>
      </c>
      <c r="B19" s="137" t="s">
        <v>148</v>
      </c>
      <c r="C19" s="356">
        <v>10212502.199999999</v>
      </c>
      <c r="D19" s="356">
        <v>421987.5</v>
      </c>
      <c r="E19" s="356">
        <f>C19-D19</f>
        <v>9790514.6999999993</v>
      </c>
      <c r="F19" s="356">
        <v>9459434.5</v>
      </c>
      <c r="G19" s="356">
        <f>E19-F19</f>
        <v>331080.19999999925</v>
      </c>
      <c r="H19" s="138" t="s">
        <v>149</v>
      </c>
      <c r="I19" s="116" t="s">
        <v>150</v>
      </c>
      <c r="M19" s="233"/>
    </row>
    <row r="20" spans="1:13" s="189" customFormat="1" ht="21.75" customHeight="1">
      <c r="A20" s="15" t="s">
        <v>151</v>
      </c>
      <c r="B20" s="137" t="s">
        <v>218</v>
      </c>
      <c r="C20" s="356">
        <v>4610060.0999999996</v>
      </c>
      <c r="D20" s="356">
        <v>1728528.6</v>
      </c>
      <c r="E20" s="356">
        <f>C20-D20</f>
        <v>2881531.4999999995</v>
      </c>
      <c r="F20" s="356">
        <v>2784088.4</v>
      </c>
      <c r="G20" s="356">
        <f>E20-F20</f>
        <v>97443.099999999627</v>
      </c>
      <c r="H20" s="138" t="s">
        <v>152</v>
      </c>
      <c r="I20" s="116" t="s">
        <v>153</v>
      </c>
      <c r="M20" s="233"/>
    </row>
    <row r="21" spans="1:13" s="189" customFormat="1" ht="24.75" customHeight="1">
      <c r="A21" s="15" t="s">
        <v>154</v>
      </c>
      <c r="B21" s="137" t="s">
        <v>219</v>
      </c>
      <c r="C21" s="356">
        <v>6916082</v>
      </c>
      <c r="D21" s="356">
        <v>4911353.8</v>
      </c>
      <c r="E21" s="356">
        <f>C21-D21</f>
        <v>2004728.2000000002</v>
      </c>
      <c r="F21" s="356">
        <v>1936935.5</v>
      </c>
      <c r="G21" s="356">
        <f>E21-F21</f>
        <v>67792.700000000186</v>
      </c>
      <c r="H21" s="138" t="s">
        <v>155</v>
      </c>
      <c r="I21" s="116" t="s">
        <v>156</v>
      </c>
      <c r="M21" s="233"/>
    </row>
    <row r="22" spans="1:13" s="189" customFormat="1" ht="25.5" customHeight="1">
      <c r="A22" s="15" t="s">
        <v>157</v>
      </c>
      <c r="B22" s="137" t="s">
        <v>220</v>
      </c>
      <c r="C22" s="356">
        <v>0</v>
      </c>
      <c r="D22" s="356">
        <v>0</v>
      </c>
      <c r="E22" s="356">
        <v>0</v>
      </c>
      <c r="F22" s="356">
        <v>0</v>
      </c>
      <c r="G22" s="356">
        <v>0</v>
      </c>
      <c r="H22" s="138" t="s">
        <v>158</v>
      </c>
      <c r="I22" s="116" t="s">
        <v>159</v>
      </c>
      <c r="M22" s="251"/>
    </row>
    <row r="23" spans="1:13" s="189" customFormat="1" ht="23.25" customHeight="1" thickBot="1">
      <c r="A23" s="252" t="s">
        <v>160</v>
      </c>
      <c r="B23" s="141" t="s">
        <v>221</v>
      </c>
      <c r="C23" s="357" t="s">
        <v>99</v>
      </c>
      <c r="D23" s="357" t="s">
        <v>99</v>
      </c>
      <c r="E23" s="357" t="s">
        <v>99</v>
      </c>
      <c r="F23" s="357" t="s">
        <v>99</v>
      </c>
      <c r="G23" s="357" t="s">
        <v>99</v>
      </c>
      <c r="H23" s="142" t="s">
        <v>161</v>
      </c>
      <c r="I23" s="118" t="s">
        <v>162</v>
      </c>
    </row>
    <row r="24" spans="1:13" ht="21.75" customHeight="1" thickBot="1">
      <c r="A24" s="444" t="s">
        <v>25</v>
      </c>
      <c r="B24" s="442"/>
      <c r="C24" s="362">
        <f>C5+C8+C9+C10+C11+C12+C13+C14+C15+C16+C18+C19+C20+C21</f>
        <v>162856670.09999999</v>
      </c>
      <c r="D24" s="362">
        <f>D5+D8+D9+D10+D11+D12+D13+D14+D15+D16+D18+D19+D20+D21</f>
        <v>21185493.300000001</v>
      </c>
      <c r="E24" s="362">
        <f>E5+E8+E9+E10+E11+E12+E13+E14+E15+E16+E18+E19+E20+E21</f>
        <v>141671176.79999998</v>
      </c>
      <c r="F24" s="362">
        <f>F5+F8+F9+F10+F11+F12+F13+F14+F15+F16+F18+F19+F20+F21</f>
        <v>44334474.199999996</v>
      </c>
      <c r="G24" s="362">
        <f>G5+G8+G9+G10+G11+G12+G13+G14+G15+G16+G18+G19+G20+G21</f>
        <v>97336702.599999994</v>
      </c>
      <c r="H24" s="442" t="s">
        <v>163</v>
      </c>
      <c r="I24" s="443"/>
    </row>
    <row r="25" spans="1:13" ht="20.25" customHeight="1" thickTop="1">
      <c r="A25" s="434" t="s">
        <v>294</v>
      </c>
      <c r="B25" s="434"/>
      <c r="C25" s="434"/>
      <c r="D25" s="122"/>
      <c r="E25" s="188"/>
      <c r="F25" s="122"/>
      <c r="G25" s="188"/>
      <c r="H25" s="122"/>
      <c r="I25" s="122"/>
    </row>
    <row r="26" spans="1:13" ht="33" customHeight="1">
      <c r="C26" s="108"/>
      <c r="D26" s="108"/>
      <c r="E26" s="108"/>
      <c r="F26" s="108"/>
      <c r="G26" s="108"/>
    </row>
    <row r="27" spans="1:13">
      <c r="C27" s="108"/>
      <c r="D27" s="108"/>
      <c r="E27" s="108"/>
      <c r="F27" s="108"/>
      <c r="G27" s="108"/>
    </row>
    <row r="28" spans="1:13">
      <c r="C28" s="108"/>
      <c r="E28" s="108"/>
      <c r="F28" s="108"/>
      <c r="G28" s="108"/>
    </row>
    <row r="30" spans="1:13" ht="31.5" customHeight="1">
      <c r="C30" s="123"/>
      <c r="D30" s="123"/>
      <c r="E30" s="123"/>
      <c r="F30" s="123"/>
      <c r="G30" s="123"/>
    </row>
    <row r="31" spans="1:13">
      <c r="C31" s="124"/>
      <c r="D31" s="124"/>
      <c r="E31" s="124"/>
      <c r="F31" s="124"/>
      <c r="G31" s="124"/>
    </row>
    <row r="33" spans="3:7">
      <c r="C33" s="108"/>
      <c r="D33" s="108"/>
      <c r="E33" s="108"/>
      <c r="F33" s="108"/>
      <c r="G33" s="108"/>
    </row>
  </sheetData>
  <mergeCells count="9">
    <mergeCell ref="A25:C25"/>
    <mergeCell ref="A1:I1"/>
    <mergeCell ref="A2:I2"/>
    <mergeCell ref="H24:I24"/>
    <mergeCell ref="A3:A4"/>
    <mergeCell ref="B3:B4"/>
    <mergeCell ref="H3:H4"/>
    <mergeCell ref="I3:I4"/>
    <mergeCell ref="A24:B24"/>
  </mergeCells>
  <phoneticPr fontId="2" type="noConversion"/>
  <printOptions horizontalCentered="1" verticalCentered="1"/>
  <pageMargins left="0.15748031496063" right="0.23622047244094499" top="0.35433070866141703" bottom="0.27559055118110198" header="0.196850393700787" footer="0.196850393700787"/>
  <pageSetup paperSize="9" scale="90" orientation="landscape" horizontalDpi="300" verticalDpi="300" r:id="rId1"/>
  <headerFooter alignWithMargins="0">
    <oddFooter>&amp;C13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:J36"/>
  <sheetViews>
    <sheetView rightToLeft="1" view="pageBreakPreview" zoomScaleSheetLayoutView="100" workbookViewId="0">
      <selection activeCell="C18" sqref="C18"/>
    </sheetView>
  </sheetViews>
  <sheetFormatPr defaultRowHeight="12.75"/>
  <cols>
    <col min="1" max="1" width="5.42578125" style="1" customWidth="1"/>
    <col min="2" max="2" width="24.5703125" style="1" customWidth="1"/>
    <col min="3" max="7" width="16.85546875" style="1" customWidth="1"/>
    <col min="8" max="8" width="39.42578125" style="1" customWidth="1"/>
    <col min="9" max="9" width="5.7109375" style="1" customWidth="1"/>
    <col min="10" max="10" width="20.5703125" style="1" customWidth="1"/>
    <col min="11" max="16384" width="9.140625" style="1"/>
  </cols>
  <sheetData>
    <row r="1" spans="1:10" s="156" customFormat="1" ht="33" customHeight="1">
      <c r="A1" s="450" t="s">
        <v>249</v>
      </c>
      <c r="B1" s="450"/>
      <c r="C1" s="450"/>
      <c r="D1" s="450"/>
      <c r="E1" s="450"/>
      <c r="F1" s="450"/>
      <c r="G1" s="450"/>
      <c r="H1" s="450"/>
      <c r="I1" s="450"/>
    </row>
    <row r="2" spans="1:10" s="156" customFormat="1" ht="33" customHeight="1" thickBot="1">
      <c r="A2" s="451" t="s">
        <v>250</v>
      </c>
      <c r="B2" s="451"/>
      <c r="C2" s="451"/>
      <c r="D2" s="451"/>
      <c r="E2" s="451"/>
      <c r="F2" s="451"/>
      <c r="G2" s="451"/>
      <c r="H2" s="451"/>
      <c r="I2" s="451"/>
    </row>
    <row r="3" spans="1:10" ht="24.95" customHeight="1" thickTop="1">
      <c r="A3" s="437" t="s">
        <v>44</v>
      </c>
      <c r="B3" s="437" t="s">
        <v>225</v>
      </c>
      <c r="C3" s="177" t="s">
        <v>63</v>
      </c>
      <c r="D3" s="177" t="s">
        <v>64</v>
      </c>
      <c r="E3" s="165" t="s">
        <v>65</v>
      </c>
      <c r="F3" s="166" t="s">
        <v>33</v>
      </c>
      <c r="G3" s="165" t="s">
        <v>35</v>
      </c>
      <c r="H3" s="439" t="s">
        <v>103</v>
      </c>
      <c r="I3" s="439" t="s">
        <v>104</v>
      </c>
    </row>
    <row r="4" spans="1:10" ht="24.95" customHeight="1" thickBot="1">
      <c r="A4" s="438"/>
      <c r="B4" s="438"/>
      <c r="C4" s="167" t="s">
        <v>66</v>
      </c>
      <c r="D4" s="167" t="s">
        <v>67</v>
      </c>
      <c r="E4" s="164" t="s">
        <v>68</v>
      </c>
      <c r="F4" s="167" t="s">
        <v>32</v>
      </c>
      <c r="G4" s="167" t="s">
        <v>69</v>
      </c>
      <c r="H4" s="440"/>
      <c r="I4" s="440"/>
    </row>
    <row r="5" spans="1:10" ht="21.75" customHeight="1">
      <c r="A5" s="12" t="s">
        <v>105</v>
      </c>
      <c r="B5" s="135" t="s">
        <v>212</v>
      </c>
      <c r="C5" s="358">
        <f>16836418.5+438156.9</f>
        <v>17274575.399999999</v>
      </c>
      <c r="D5" s="358">
        <v>4491228.4000000004</v>
      </c>
      <c r="E5" s="358">
        <f>C5-D5</f>
        <v>12783346.999999998</v>
      </c>
      <c r="F5" s="358">
        <v>4246745.4000000004</v>
      </c>
      <c r="G5" s="358">
        <f>E5-F5</f>
        <v>8536601.5999999978</v>
      </c>
      <c r="H5" s="136" t="s">
        <v>106</v>
      </c>
      <c r="I5" s="115" t="s">
        <v>107</v>
      </c>
      <c r="J5" s="108"/>
    </row>
    <row r="6" spans="1:10" ht="21.75" customHeight="1">
      <c r="A6" s="15" t="s">
        <v>108</v>
      </c>
      <c r="B6" s="137" t="s">
        <v>109</v>
      </c>
      <c r="C6" s="356">
        <f>326434.4+8378.8</f>
        <v>334813.2</v>
      </c>
      <c r="D6" s="356">
        <v>48116.4</v>
      </c>
      <c r="E6" s="356">
        <f>C6-D6</f>
        <v>286696.8</v>
      </c>
      <c r="F6" s="356">
        <v>95741.4</v>
      </c>
      <c r="G6" s="356">
        <f>E6-F6</f>
        <v>190955.4</v>
      </c>
      <c r="H6" s="138" t="s">
        <v>110</v>
      </c>
      <c r="I6" s="116" t="s">
        <v>111</v>
      </c>
    </row>
    <row r="7" spans="1:10" ht="21.75" customHeight="1">
      <c r="A7" s="15" t="s">
        <v>112</v>
      </c>
      <c r="B7" s="137" t="s">
        <v>50</v>
      </c>
      <c r="C7" s="356">
        <f>C8+C9</f>
        <v>624398</v>
      </c>
      <c r="D7" s="356">
        <f>D8+D9</f>
        <v>237791</v>
      </c>
      <c r="E7" s="356">
        <f>C7-D7</f>
        <v>386607</v>
      </c>
      <c r="F7" s="356">
        <f>F8+F9</f>
        <v>66069.899999999994</v>
      </c>
      <c r="G7" s="356">
        <f>E7-F7</f>
        <v>320537.09999999998</v>
      </c>
      <c r="H7" s="138" t="s">
        <v>51</v>
      </c>
      <c r="I7" s="116" t="s">
        <v>113</v>
      </c>
      <c r="J7" s="108"/>
    </row>
    <row r="8" spans="1:10" ht="21.75" customHeight="1">
      <c r="A8" s="15"/>
      <c r="B8" s="137" t="s">
        <v>114</v>
      </c>
      <c r="C8" s="356">
        <v>0</v>
      </c>
      <c r="D8" s="356">
        <v>0</v>
      </c>
      <c r="E8" s="356">
        <v>0</v>
      </c>
      <c r="F8" s="356">
        <v>0</v>
      </c>
      <c r="G8" s="356">
        <v>0</v>
      </c>
      <c r="H8" s="138" t="s">
        <v>115</v>
      </c>
      <c r="I8" s="116"/>
    </row>
    <row r="9" spans="1:10" ht="21.75" customHeight="1">
      <c r="A9" s="15"/>
      <c r="B9" s="139" t="s">
        <v>116</v>
      </c>
      <c r="C9" s="356">
        <v>624398</v>
      </c>
      <c r="D9" s="356">
        <v>237791</v>
      </c>
      <c r="E9" s="356">
        <f>C9-D9</f>
        <v>386607</v>
      </c>
      <c r="F9" s="356">
        <v>66069.899999999994</v>
      </c>
      <c r="G9" s="356">
        <f>E9-F9</f>
        <v>320537.09999999998</v>
      </c>
      <c r="H9" s="140" t="s">
        <v>117</v>
      </c>
      <c r="I9" s="116"/>
    </row>
    <row r="10" spans="1:10" ht="21.75" customHeight="1">
      <c r="A10" s="15" t="s">
        <v>118</v>
      </c>
      <c r="B10" s="137" t="s">
        <v>226</v>
      </c>
      <c r="C10" s="356">
        <v>6550259.5</v>
      </c>
      <c r="D10" s="356">
        <v>3246633.8</v>
      </c>
      <c r="E10" s="356">
        <f>C10-D10</f>
        <v>3303625.7</v>
      </c>
      <c r="F10" s="356">
        <v>782590.1</v>
      </c>
      <c r="G10" s="356">
        <f>E10-F10</f>
        <v>2521035.6</v>
      </c>
      <c r="H10" s="138" t="s">
        <v>60</v>
      </c>
      <c r="I10" s="116" t="s">
        <v>119</v>
      </c>
    </row>
    <row r="11" spans="1:10" ht="21.75" customHeight="1">
      <c r="A11" s="15" t="s">
        <v>120</v>
      </c>
      <c r="B11" s="137" t="s">
        <v>121</v>
      </c>
      <c r="C11" s="356">
        <v>1883326.1</v>
      </c>
      <c r="D11" s="356">
        <v>1033946</v>
      </c>
      <c r="E11" s="356">
        <f>C11-D11</f>
        <v>849380.10000000009</v>
      </c>
      <c r="F11" s="356">
        <v>254814</v>
      </c>
      <c r="G11" s="356">
        <f>E11-F11</f>
        <v>594566.10000000009</v>
      </c>
      <c r="H11" s="138" t="s">
        <v>122</v>
      </c>
      <c r="I11" s="116" t="s">
        <v>123</v>
      </c>
    </row>
    <row r="12" spans="1:10" ht="21.75" customHeight="1">
      <c r="A12" s="15" t="s">
        <v>124</v>
      </c>
      <c r="B12" s="137" t="s">
        <v>2</v>
      </c>
      <c r="C12" s="356">
        <v>32315526.399999999</v>
      </c>
      <c r="D12" s="356">
        <v>13591117.9</v>
      </c>
      <c r="E12" s="356">
        <f>C12-D12</f>
        <v>18724408.5</v>
      </c>
      <c r="F12" s="356">
        <v>8339446</v>
      </c>
      <c r="G12" s="356">
        <f>E12-F12</f>
        <v>10384962.5</v>
      </c>
      <c r="H12" s="138" t="s">
        <v>125</v>
      </c>
      <c r="I12" s="116" t="s">
        <v>126</v>
      </c>
    </row>
    <row r="13" spans="1:10" s="189" customFormat="1" ht="36" customHeight="1">
      <c r="A13" s="15" t="s">
        <v>127</v>
      </c>
      <c r="B13" s="137" t="s">
        <v>217</v>
      </c>
      <c r="C13" s="356">
        <v>19825960.800000001</v>
      </c>
      <c r="D13" s="356">
        <v>4649815.3</v>
      </c>
      <c r="E13" s="356">
        <f t="shared" ref="E13:E15" si="0">C13-D13</f>
        <v>15176145.5</v>
      </c>
      <c r="F13" s="356">
        <v>2079866</v>
      </c>
      <c r="G13" s="356">
        <f t="shared" ref="G13:G14" si="1">E13-F13</f>
        <v>13096279.5</v>
      </c>
      <c r="H13" s="138" t="s">
        <v>128</v>
      </c>
      <c r="I13" s="116" t="s">
        <v>129</v>
      </c>
    </row>
    <row r="14" spans="1:10" s="189" customFormat="1" ht="19.5" customHeight="1">
      <c r="A14" s="15" t="s">
        <v>130</v>
      </c>
      <c r="B14" s="137" t="s">
        <v>131</v>
      </c>
      <c r="C14" s="356">
        <v>4532626.5999999996</v>
      </c>
      <c r="D14" s="356">
        <v>2262666</v>
      </c>
      <c r="E14" s="356">
        <f t="shared" si="0"/>
        <v>2269960.5999999996</v>
      </c>
      <c r="F14" s="356">
        <v>594696.1</v>
      </c>
      <c r="G14" s="356">
        <f t="shared" si="1"/>
        <v>1675264.4999999995</v>
      </c>
      <c r="H14" s="138" t="s">
        <v>132</v>
      </c>
      <c r="I14" s="116" t="s">
        <v>133</v>
      </c>
      <c r="J14" s="233"/>
    </row>
    <row r="15" spans="1:10" s="189" customFormat="1" ht="23.25" customHeight="1">
      <c r="A15" s="15" t="s">
        <v>134</v>
      </c>
      <c r="B15" s="137" t="s">
        <v>135</v>
      </c>
      <c r="C15" s="356">
        <v>28244011</v>
      </c>
      <c r="D15" s="356">
        <v>10151522.699999999</v>
      </c>
      <c r="E15" s="356">
        <f t="shared" si="0"/>
        <v>18092488.300000001</v>
      </c>
      <c r="F15" s="356">
        <v>8561169.5</v>
      </c>
      <c r="G15" s="356">
        <f>E15-F15</f>
        <v>9531318.8000000007</v>
      </c>
      <c r="H15" s="138" t="s">
        <v>136</v>
      </c>
      <c r="I15" s="116" t="s">
        <v>137</v>
      </c>
    </row>
    <row r="16" spans="1:10" s="189" customFormat="1" ht="20.25" customHeight="1">
      <c r="A16" s="15" t="s">
        <v>138</v>
      </c>
      <c r="B16" s="137" t="s">
        <v>224</v>
      </c>
      <c r="C16" s="356">
        <v>1121338</v>
      </c>
      <c r="D16" s="356">
        <v>229335.3</v>
      </c>
      <c r="E16" s="356">
        <f>C16-D16</f>
        <v>892002.7</v>
      </c>
      <c r="F16" s="356">
        <v>156960.5</v>
      </c>
      <c r="G16" s="356">
        <f>E16-F16</f>
        <v>735042.2</v>
      </c>
      <c r="H16" s="138" t="s">
        <v>139</v>
      </c>
      <c r="I16" s="116" t="s">
        <v>140</v>
      </c>
    </row>
    <row r="17" spans="1:10" s="189" customFormat="1" ht="25.5" customHeight="1">
      <c r="A17" s="15" t="s">
        <v>141</v>
      </c>
      <c r="B17" s="137" t="s">
        <v>214</v>
      </c>
      <c r="C17" s="356">
        <v>21373422.199999999</v>
      </c>
      <c r="D17" s="356">
        <v>3756694.3</v>
      </c>
      <c r="E17" s="356">
        <f>C17-D17</f>
        <v>17616727.899999999</v>
      </c>
      <c r="F17" s="356">
        <v>90956.4</v>
      </c>
      <c r="G17" s="356">
        <f>E17-F17</f>
        <v>17525771.5</v>
      </c>
      <c r="H17" s="138" t="s">
        <v>142</v>
      </c>
      <c r="I17" s="116" t="s">
        <v>143</v>
      </c>
    </row>
    <row r="18" spans="1:10" s="189" customFormat="1" ht="38.25" customHeight="1">
      <c r="A18" s="15" t="s">
        <v>144</v>
      </c>
      <c r="B18" s="137" t="s">
        <v>215</v>
      </c>
      <c r="C18" s="356"/>
      <c r="D18" s="356">
        <v>0</v>
      </c>
      <c r="E18" s="356">
        <v>0</v>
      </c>
      <c r="F18" s="356">
        <v>0</v>
      </c>
      <c r="G18" s="356">
        <v>0</v>
      </c>
      <c r="H18" s="138" t="s">
        <v>145</v>
      </c>
      <c r="I18" s="116" t="s">
        <v>146</v>
      </c>
    </row>
    <row r="19" spans="1:10" s="189" customFormat="1" ht="30" customHeight="1">
      <c r="A19" s="15" t="s">
        <v>147</v>
      </c>
      <c r="B19" s="137" t="s">
        <v>148</v>
      </c>
      <c r="C19" s="356">
        <v>986073.8</v>
      </c>
      <c r="D19" s="356">
        <v>246518.39999999999</v>
      </c>
      <c r="E19" s="356">
        <f>C19-D19</f>
        <v>739555.4</v>
      </c>
      <c r="F19" s="356">
        <v>221866.6</v>
      </c>
      <c r="G19" s="356">
        <f>E19-F19</f>
        <v>517688.80000000005</v>
      </c>
      <c r="H19" s="138" t="s">
        <v>149</v>
      </c>
      <c r="I19" s="116" t="s">
        <v>150</v>
      </c>
      <c r="J19" s="276"/>
    </row>
    <row r="20" spans="1:10" s="189" customFormat="1" ht="18.75" customHeight="1">
      <c r="A20" s="15" t="s">
        <v>151</v>
      </c>
      <c r="B20" s="137" t="s">
        <v>218</v>
      </c>
      <c r="C20" s="356">
        <v>4731434.7</v>
      </c>
      <c r="D20" s="356">
        <v>1182858.7</v>
      </c>
      <c r="E20" s="356">
        <f>C20-D20</f>
        <v>3548576</v>
      </c>
      <c r="F20" s="356">
        <v>1064572.8</v>
      </c>
      <c r="G20" s="356">
        <f>E20-F20</f>
        <v>2484003.2000000002</v>
      </c>
      <c r="H20" s="138" t="s">
        <v>152</v>
      </c>
      <c r="I20" s="116" t="s">
        <v>153</v>
      </c>
      <c r="J20" s="253"/>
    </row>
    <row r="21" spans="1:10" s="189" customFormat="1" ht="24.75" customHeight="1">
      <c r="A21" s="15" t="s">
        <v>154</v>
      </c>
      <c r="B21" s="137" t="s">
        <v>219</v>
      </c>
      <c r="C21" s="356">
        <v>2781697.3</v>
      </c>
      <c r="D21" s="356">
        <v>695424.3</v>
      </c>
      <c r="E21" s="356">
        <f>C21-D21</f>
        <v>2086272.9999999998</v>
      </c>
      <c r="F21" s="356">
        <v>625881.80000000005</v>
      </c>
      <c r="G21" s="356">
        <f>E21-F21</f>
        <v>1460391.1999999997</v>
      </c>
      <c r="H21" s="138" t="s">
        <v>155</v>
      </c>
      <c r="I21" s="116" t="s">
        <v>156</v>
      </c>
      <c r="J21" s="253"/>
    </row>
    <row r="22" spans="1:10" s="189" customFormat="1" ht="25.5" customHeight="1">
      <c r="A22" s="15" t="s">
        <v>157</v>
      </c>
      <c r="B22" s="137" t="s">
        <v>220</v>
      </c>
      <c r="C22" s="356">
        <v>94620</v>
      </c>
      <c r="D22" s="356">
        <v>0</v>
      </c>
      <c r="E22" s="356">
        <f>C22</f>
        <v>94620</v>
      </c>
      <c r="F22" s="356">
        <f>C22</f>
        <v>94620</v>
      </c>
      <c r="G22" s="356">
        <v>0</v>
      </c>
      <c r="H22" s="138" t="s">
        <v>158</v>
      </c>
      <c r="I22" s="116" t="s">
        <v>159</v>
      </c>
      <c r="J22" s="253"/>
    </row>
    <row r="23" spans="1:10" s="189" customFormat="1" ht="23.25" customHeight="1" thickBot="1">
      <c r="A23" s="121" t="s">
        <v>160</v>
      </c>
      <c r="B23" s="141" t="s">
        <v>221</v>
      </c>
      <c r="C23" s="357" t="s">
        <v>99</v>
      </c>
      <c r="D23" s="357" t="s">
        <v>99</v>
      </c>
      <c r="E23" s="357" t="s">
        <v>99</v>
      </c>
      <c r="F23" s="357" t="s">
        <v>99</v>
      </c>
      <c r="G23" s="357" t="s">
        <v>99</v>
      </c>
      <c r="H23" s="142" t="s">
        <v>161</v>
      </c>
      <c r="I23" s="118" t="s">
        <v>162</v>
      </c>
      <c r="J23" s="233"/>
    </row>
    <row r="24" spans="1:10" ht="21.75" customHeight="1" thickBot="1">
      <c r="A24" s="444" t="s">
        <v>222</v>
      </c>
      <c r="B24" s="442"/>
      <c r="C24" s="362">
        <f>C5+C6+C9+C10+C11+C12+C13+C14+C15+C16+C17+C19+C20+C21+C22</f>
        <v>142674083</v>
      </c>
      <c r="D24" s="362">
        <f>D5+D6+D9+D10+D11+D12+D13+D14+D15+D16+D17+D19+D20+D21</f>
        <v>45823668.499999993</v>
      </c>
      <c r="E24" s="362">
        <f>E5+E6+E9+E10+E11+E12+E13+E14+E15+E16+E17+E19+E20+E21+E22</f>
        <v>96850414.5</v>
      </c>
      <c r="F24" s="362">
        <f>F5+F6+F9+F10+F11+F12+F13+F14+F15+F16+F17+F19+F20+F21+F22</f>
        <v>27275996.5</v>
      </c>
      <c r="G24" s="362">
        <f>G5+G6+G9+G10+G11+G12+G13+G14+G15+G16+G17+G19+G20+G21</f>
        <v>69574418</v>
      </c>
      <c r="H24" s="442" t="s">
        <v>163</v>
      </c>
      <c r="I24" s="443"/>
    </row>
    <row r="25" spans="1:10" ht="13.5" thickTop="1">
      <c r="A25" s="434"/>
      <c r="B25" s="434"/>
      <c r="C25" s="434"/>
      <c r="D25" s="122"/>
      <c r="E25" s="188"/>
      <c r="F25" s="122"/>
      <c r="G25" s="188"/>
      <c r="H25" s="122"/>
      <c r="I25" s="122"/>
    </row>
    <row r="26" spans="1:10">
      <c r="C26" s="108"/>
      <c r="E26" s="108"/>
      <c r="G26" s="108"/>
    </row>
    <row r="27" spans="1:10">
      <c r="C27" s="108"/>
      <c r="D27" s="108"/>
      <c r="E27" s="108"/>
      <c r="F27" s="108"/>
      <c r="G27" s="108"/>
    </row>
    <row r="28" spans="1:10">
      <c r="B28" s="108"/>
      <c r="C28" s="108"/>
      <c r="D28" s="108"/>
      <c r="E28" s="108"/>
      <c r="F28" s="108"/>
      <c r="G28" s="108"/>
    </row>
    <row r="29" spans="1:10">
      <c r="B29" s="281"/>
      <c r="F29" s="108"/>
    </row>
    <row r="30" spans="1:10">
      <c r="B30" s="281"/>
      <c r="F30" s="108"/>
      <c r="G30" s="108"/>
    </row>
    <row r="31" spans="1:10">
      <c r="C31" s="108"/>
      <c r="D31" s="108"/>
      <c r="E31" s="108"/>
      <c r="F31" s="108"/>
      <c r="G31" s="108"/>
    </row>
    <row r="32" spans="1:10" ht="15.75">
      <c r="D32" s="125"/>
      <c r="E32" s="125"/>
      <c r="F32" s="125"/>
    </row>
    <row r="33" spans="3:7" ht="15.75">
      <c r="D33" s="125"/>
      <c r="E33" s="125"/>
      <c r="F33" s="125"/>
    </row>
    <row r="34" spans="3:7" ht="15.75">
      <c r="C34" s="108"/>
      <c r="D34" s="108"/>
      <c r="E34" s="220"/>
      <c r="F34" s="125"/>
      <c r="G34" s="108"/>
    </row>
    <row r="35" spans="3:7" ht="15.75">
      <c r="E35" s="220"/>
      <c r="G35" s="108"/>
    </row>
    <row r="36" spans="3:7">
      <c r="C36" s="108"/>
      <c r="D36" s="108"/>
      <c r="E36" s="108"/>
      <c r="F36" s="108"/>
      <c r="G36" s="108"/>
    </row>
  </sheetData>
  <mergeCells count="9">
    <mergeCell ref="A25:C25"/>
    <mergeCell ref="A1:I1"/>
    <mergeCell ref="A2:I2"/>
    <mergeCell ref="H24:I24"/>
    <mergeCell ref="A3:A4"/>
    <mergeCell ref="B3:B4"/>
    <mergeCell ref="H3:H4"/>
    <mergeCell ref="I3:I4"/>
    <mergeCell ref="A24:B24"/>
  </mergeCells>
  <phoneticPr fontId="2" type="noConversion"/>
  <printOptions horizontalCentered="1" verticalCentered="1"/>
  <pageMargins left="0.15748031496063" right="0.23622047244094499" top="0.43307086614173201" bottom="0.39370078740157499" header="0.196850393700787" footer="0.196850393700787"/>
  <pageSetup paperSize="9" scale="90" orientation="landscape" horizontalDpi="300" verticalDpi="300" r:id="rId1"/>
  <headerFooter alignWithMargins="0">
    <oddFooter>&amp;C14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18</vt:i4>
      </vt:variant>
    </vt:vector>
  </HeadingPairs>
  <TitlesOfParts>
    <vt:vector size="35" baseType="lpstr">
      <vt:lpstr>فهرست  </vt:lpstr>
      <vt:lpstr>جدول 1 </vt:lpstr>
      <vt:lpstr>جدول  2 </vt:lpstr>
      <vt:lpstr>جدول 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'10'!Print_Area</vt:lpstr>
      <vt:lpstr>'11'!Print_Area</vt:lpstr>
      <vt:lpstr>'12'!Print_Area</vt:lpstr>
      <vt:lpstr>'13'!Print_Area</vt:lpstr>
      <vt:lpstr>'14'!Print_Area</vt:lpstr>
      <vt:lpstr>'15'!Print_Area</vt:lpstr>
      <vt:lpstr>'16'!Print_Area</vt:lpstr>
      <vt:lpstr>'4'!Print_Area</vt:lpstr>
      <vt:lpstr>'5'!Print_Area</vt:lpstr>
      <vt:lpstr>'6'!Print_Area</vt:lpstr>
      <vt:lpstr>'7'!Print_Area</vt:lpstr>
      <vt:lpstr>'8'!Print_Area</vt:lpstr>
      <vt:lpstr>'9'!Print_Area</vt:lpstr>
      <vt:lpstr>'جدول  2 '!Print_Area</vt:lpstr>
      <vt:lpstr>'جدول 1 '!Print_Area</vt:lpstr>
      <vt:lpstr>'جدول 3'!Print_Area</vt:lpstr>
      <vt:lpstr>'فهرست  '!Print_Area</vt:lpstr>
      <vt:lpstr>'فهرست  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Hiba Abdullah</cp:lastModifiedBy>
  <cp:lastPrinted>2018-02-11T07:14:57Z</cp:lastPrinted>
  <dcterms:created xsi:type="dcterms:W3CDTF">2006-10-17T08:39:25Z</dcterms:created>
  <dcterms:modified xsi:type="dcterms:W3CDTF">2018-02-25T05:56:26Z</dcterms:modified>
</cp:coreProperties>
</file>